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6" windowHeight="9528" activeTab="1"/>
  </bookViews>
  <sheets>
    <sheet name="ข้อมูลพื้นฐานโคนม" sheetId="27" r:id="rId1"/>
    <sheet name="ข้อมูลพื้นฐานโคเนื้อ" sheetId="28" r:id="rId2"/>
    <sheet name="ข้อมูลพื้นฐานกระบือ" sheetId="29" r:id="rId3"/>
    <sheet name="ข้อมูลพื้นฐานสุกร" sheetId="30" r:id="rId4"/>
    <sheet name="ข้อมูลพื้นฐานแพะ" sheetId="31" r:id="rId5"/>
    <sheet name="ข้อมูลพื้นฐานแกะ" sheetId="32" r:id="rId6"/>
    <sheet name="ข้อมูลพื้นฐานไก่ไข่" sheetId="33" r:id="rId7"/>
    <sheet name="ข้อมูลพื้นฐานไก่เนื้อ" sheetId="34" r:id="rId8"/>
    <sheet name="ข้อมูลพื้นฐานไก่พื้นเมือง" sheetId="35" r:id="rId9"/>
    <sheet name="ข้อมูลพื้นฐานเป็ดไข่" sheetId="36" r:id="rId10"/>
    <sheet name="ราคาจำหน่ายสัตว์มีชีวิตหน้าฟาร์" sheetId="39" r:id="rId11"/>
    <sheet name="ข้อมูลพื้นฐานเป็ดเนื้อ" sheetId="37" r:id="rId12"/>
    <sheet name="ข้อมูลพื้นฐานนกกระทา" sheetId="38" r:id="rId13"/>
  </sheets>
  <definedNames>
    <definedName name="_xlnm.Print_Titles" localSheetId="10">ราคาจำหน่ายสัตว์มีชีวิตหน้าฟาร์!$3:$5</definedName>
  </definedNames>
  <calcPr calcId="144525"/>
</workbook>
</file>

<file path=xl/calcChain.xml><?xml version="1.0" encoding="utf-8"?>
<calcChain xmlns="http://schemas.openxmlformats.org/spreadsheetml/2006/main">
  <c r="F13" i="37" l="1"/>
  <c r="F13" i="36"/>
  <c r="F13" i="35"/>
  <c r="I13" i="34"/>
  <c r="H13" i="33"/>
  <c r="J13" i="32"/>
  <c r="J13" i="31"/>
  <c r="L13" i="30"/>
  <c r="K13" i="29"/>
  <c r="K47" i="39"/>
  <c r="I38" i="39"/>
  <c r="T57" i="39"/>
  <c r="S57" i="39"/>
  <c r="R57" i="39"/>
  <c r="Q57" i="39"/>
  <c r="P57" i="39"/>
  <c r="O57" i="39"/>
  <c r="N57" i="39"/>
  <c r="M57" i="39"/>
  <c r="L57" i="39"/>
  <c r="K57" i="39"/>
  <c r="J57" i="39"/>
  <c r="I57" i="39"/>
  <c r="H57" i="39"/>
  <c r="G57" i="39"/>
  <c r="T47" i="39"/>
  <c r="S47" i="39"/>
  <c r="R47" i="39"/>
  <c r="Q47" i="39"/>
  <c r="P47" i="39"/>
  <c r="O47" i="39"/>
  <c r="N47" i="39"/>
  <c r="M47" i="39"/>
  <c r="L47" i="39"/>
  <c r="J47" i="39"/>
  <c r="I47" i="39"/>
  <c r="H47" i="39"/>
  <c r="G47" i="39"/>
  <c r="T38" i="39"/>
  <c r="S38" i="39"/>
  <c r="R38" i="39"/>
  <c r="Q38" i="39"/>
  <c r="P38" i="39"/>
  <c r="O38" i="39"/>
  <c r="N38" i="39"/>
  <c r="M38" i="39"/>
  <c r="L38" i="39"/>
  <c r="K38" i="39"/>
  <c r="J38" i="39"/>
  <c r="H38" i="39"/>
  <c r="G38" i="39"/>
  <c r="T28" i="39"/>
  <c r="S28" i="39"/>
  <c r="R28" i="39"/>
  <c r="Q28" i="39"/>
  <c r="P28" i="39"/>
  <c r="O28" i="39"/>
  <c r="N28" i="39"/>
  <c r="M28" i="39"/>
  <c r="L28" i="39"/>
  <c r="K28" i="39"/>
  <c r="J28" i="39"/>
  <c r="I28" i="39"/>
  <c r="H28" i="39"/>
  <c r="G28" i="39"/>
  <c r="T22" i="39"/>
  <c r="S22" i="39"/>
  <c r="R22" i="39"/>
  <c r="Q22" i="39"/>
  <c r="P22" i="39"/>
  <c r="O22" i="39"/>
  <c r="N22" i="39"/>
  <c r="M22" i="39"/>
  <c r="L22" i="39"/>
  <c r="K22" i="39"/>
  <c r="J22" i="39"/>
  <c r="I22" i="39"/>
  <c r="H22" i="39"/>
  <c r="G22" i="39"/>
  <c r="T16" i="39"/>
  <c r="S16" i="39"/>
  <c r="R16" i="39"/>
  <c r="Q16" i="39"/>
  <c r="P16" i="39"/>
  <c r="O16" i="39"/>
  <c r="N16" i="39"/>
  <c r="M16" i="39"/>
  <c r="L16" i="39"/>
  <c r="K16" i="39"/>
  <c r="J16" i="39"/>
  <c r="I16" i="39"/>
  <c r="H16" i="39"/>
  <c r="G16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K13" i="28" l="1"/>
  <c r="F13" i="38"/>
  <c r="E13" i="38"/>
  <c r="D13" i="38"/>
  <c r="C13" i="38"/>
  <c r="B13" i="38"/>
  <c r="C12" i="37"/>
  <c r="C11" i="37"/>
  <c r="C10" i="37"/>
  <c r="C9" i="37"/>
  <c r="C8" i="37"/>
  <c r="C7" i="37"/>
  <c r="C6" i="37"/>
  <c r="C5" i="37"/>
  <c r="C4" i="37"/>
  <c r="B12" i="37"/>
  <c r="B11" i="37"/>
  <c r="B10" i="37"/>
  <c r="B9" i="37"/>
  <c r="B8" i="37"/>
  <c r="B7" i="37"/>
  <c r="B6" i="37"/>
  <c r="B5" i="37"/>
  <c r="B4" i="37"/>
  <c r="B13" i="37" s="1"/>
  <c r="E13" i="37"/>
  <c r="D13" i="37"/>
  <c r="C13" i="37"/>
  <c r="B12" i="35"/>
  <c r="B11" i="35"/>
  <c r="B10" i="35"/>
  <c r="B9" i="35"/>
  <c r="B8" i="35"/>
  <c r="B7" i="35"/>
  <c r="B6" i="35"/>
  <c r="B5" i="35"/>
  <c r="B4" i="35"/>
  <c r="G13" i="34" l="1"/>
  <c r="H13" i="34"/>
  <c r="F13" i="34" l="1"/>
  <c r="I13" i="32"/>
  <c r="F13" i="33" l="1"/>
  <c r="G13" i="33"/>
  <c r="H13" i="32"/>
  <c r="G13" i="32"/>
  <c r="F13" i="32"/>
  <c r="E13" i="32"/>
  <c r="D13" i="32"/>
  <c r="C13" i="32"/>
  <c r="B13" i="32"/>
  <c r="I13" i="31"/>
  <c r="K13" i="30"/>
  <c r="J13" i="30"/>
  <c r="I13" i="30"/>
  <c r="J13" i="29"/>
  <c r="I13" i="29"/>
  <c r="I13" i="28"/>
  <c r="F13" i="27"/>
  <c r="G13" i="27"/>
  <c r="J13" i="28"/>
  <c r="E13" i="36" l="1"/>
  <c r="D13" i="36"/>
  <c r="C13" i="36"/>
  <c r="B13" i="36"/>
  <c r="E13" i="35"/>
  <c r="D13" i="35"/>
  <c r="C13" i="35"/>
  <c r="B13" i="35"/>
  <c r="E13" i="34"/>
  <c r="D13" i="34"/>
  <c r="C13" i="34"/>
  <c r="B13" i="34"/>
  <c r="E13" i="33"/>
  <c r="D13" i="33"/>
  <c r="C13" i="33"/>
  <c r="B13" i="33"/>
  <c r="H13" i="31"/>
  <c r="G13" i="31"/>
  <c r="F13" i="31"/>
  <c r="E13" i="31"/>
  <c r="D13" i="31"/>
  <c r="C13" i="31"/>
  <c r="B13" i="31"/>
  <c r="H13" i="30"/>
  <c r="G13" i="30"/>
  <c r="F13" i="30"/>
  <c r="E13" i="30"/>
  <c r="D13" i="30"/>
  <c r="C13" i="30"/>
  <c r="B13" i="30"/>
  <c r="H13" i="29"/>
  <c r="G13" i="29"/>
  <c r="F13" i="29"/>
  <c r="E13" i="29"/>
  <c r="D13" i="29"/>
  <c r="C13" i="29"/>
  <c r="B13" i="29"/>
  <c r="H13" i="28"/>
  <c r="G13" i="28"/>
  <c r="F13" i="28"/>
  <c r="E13" i="28"/>
  <c r="D13" i="28"/>
  <c r="C13" i="28"/>
  <c r="B13" i="28"/>
  <c r="I13" i="27" l="1"/>
  <c r="D13" i="27" l="1"/>
  <c r="E13" i="27"/>
  <c r="H13" i="27"/>
  <c r="J13" i="27"/>
  <c r="K13" i="27"/>
  <c r="L13" i="27"/>
  <c r="C13" i="27"/>
  <c r="B13" i="27"/>
</calcChain>
</file>

<file path=xl/comments1.xml><?xml version="1.0" encoding="utf-8"?>
<comments xmlns="http://schemas.openxmlformats.org/spreadsheetml/2006/main">
  <authors>
    <author>Admin</author>
  </authors>
  <commentList>
    <comment ref="I5" authorId="0">
      <text>
        <r>
          <rPr>
            <b/>
            <sz val="9"/>
            <color indexed="81"/>
            <rFont val="Tahoma"/>
            <family val="2"/>
          </rPr>
          <t>ศูนย์ฯ = 3 หน่วย
จังหวัด = 10 หน่วย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ศูนย์ฯ = 3 หน่วย
จังหวัด = 10 หน่วย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ศูนย์ฯ = 3 หน่วย
จังหวัด = 10 หน่วย</t>
        </r>
      </text>
    </comment>
  </commentList>
</comments>
</file>

<file path=xl/comments4.xml><?xml version="1.0" encoding="utf-8"?>
<comments xmlns="http://schemas.openxmlformats.org/spreadsheetml/2006/main">
  <authors>
    <author>Admin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ศูนย์ฯ = 3 หน่วย
จังหวัด = 10 หน่วย</t>
        </r>
      </text>
    </comment>
  </commentList>
</comments>
</file>

<file path=xl/comments5.xml><?xml version="1.0" encoding="utf-8"?>
<comments xmlns="http://schemas.openxmlformats.org/spreadsheetml/2006/main">
  <authors>
    <author>Admin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ศูนย์ฯ = 3 หน่วย
จังหวัด = 10 หน่วย</t>
        </r>
      </text>
    </comment>
  </commentList>
</comments>
</file>

<file path=xl/comments6.xml><?xml version="1.0" encoding="utf-8"?>
<comments xmlns="http://schemas.openxmlformats.org/spreadsheetml/2006/main">
  <authors>
    <author>Admin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ศูนย์ฯ = 3 หน่วย
จังหวัด = 10 หน่วย</t>
        </r>
      </text>
    </comment>
  </commentList>
</comments>
</file>

<file path=xl/comments7.xml><?xml version="1.0" encoding="utf-8"?>
<comments xmlns="http://schemas.openxmlformats.org/spreadsheetml/2006/main">
  <authors>
    <author>Admin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ตัวเลขด้านหน้า หมายถึง  เป็ดเนื้อ
ตัวเลขด้านหลัง  หมายถึง เป็ดเทศ</t>
        </r>
      </text>
    </comment>
  </commentList>
</comments>
</file>

<file path=xl/sharedStrings.xml><?xml version="1.0" encoding="utf-8"?>
<sst xmlns="http://schemas.openxmlformats.org/spreadsheetml/2006/main" count="516" uniqueCount="140">
  <si>
    <t>รวม</t>
  </si>
  <si>
    <t>ฉะเชิงเทรา</t>
  </si>
  <si>
    <t>ชลบุรี</t>
  </si>
  <si>
    <t>ระยอง</t>
  </si>
  <si>
    <t>จันทบุรี</t>
  </si>
  <si>
    <t>ตราด</t>
  </si>
  <si>
    <t>ปราจีนบุรี</t>
  </si>
  <si>
    <t>สระแก้ว</t>
  </si>
  <si>
    <t>นครนายก</t>
  </si>
  <si>
    <t>สมุทรปราการ</t>
  </si>
  <si>
    <t>เกษตรกร</t>
  </si>
  <si>
    <t>จังหวัด</t>
  </si>
  <si>
    <t>จำนวนโคนม</t>
  </si>
  <si>
    <t>จำนวนฟาร์ม</t>
  </si>
  <si>
    <t>ศูนย์รวบรวมน้ำนมดิบ</t>
  </si>
  <si>
    <t>ศูนย์ฯผสมเทียม</t>
  </si>
  <si>
    <t>อาสาผสมเทียม</t>
  </si>
  <si>
    <t>(ศูนย์)</t>
  </si>
  <si>
    <t>(ราย)</t>
  </si>
  <si>
    <t>(GAP)</t>
  </si>
  <si>
    <t>(GMP)</t>
  </si>
  <si>
    <t>(ตัว)</t>
  </si>
  <si>
    <t>(บาท/ลิตร)</t>
  </si>
  <si>
    <t>(แห่ง)</t>
  </si>
  <si>
    <t>ศูนย์ฯอาหารสัตว์</t>
  </si>
  <si>
    <t>หน่วยผสมเทียม</t>
  </si>
  <si>
    <t>(หน่วย)</t>
  </si>
  <si>
    <t>จำนวนโคเนื้อ</t>
  </si>
  <si>
    <t>จำนวนกระบือ</t>
  </si>
  <si>
    <t>(บาท/กิโลกรัม)</t>
  </si>
  <si>
    <t>จำนวนสุกร</t>
  </si>
  <si>
    <t>โรงฆ่าโค-กระบือ</t>
  </si>
  <si>
    <t>โรงงานแปรรูป</t>
  </si>
  <si>
    <t>โรงงานแปรรูป(UHT)</t>
  </si>
  <si>
    <t>โรงงานแปรรูป(Pas)</t>
  </si>
  <si>
    <t>โรงฆ่าสุกร</t>
  </si>
  <si>
    <t>ร้านค้าจำหน่าย</t>
  </si>
  <si>
    <t>ข้อมูลพื้นฐานที่สำคัญสินค้าแพะ ในพื้นที่ปศุสัตว์เขต 2</t>
  </si>
  <si>
    <t>จำนวนแพะ</t>
  </si>
  <si>
    <t>ข้อมูลพื้นฐานที่สำคัญสินค้าแกะ ในพื้นที่ปศุสัตว์เขต 2</t>
  </si>
  <si>
    <t>จำนวนแกะ</t>
  </si>
  <si>
    <t>จำนวนไก่ไข่</t>
  </si>
  <si>
    <t>ข้อมูลพื้นฐานที่สำคัญสินค้าไก่ไข่ ในพื้นที่ปศุสัตว์เขต 2</t>
  </si>
  <si>
    <t>สถานที่รวบรวม(ล้ง)</t>
  </si>
  <si>
    <t>โรงฆ่าแพะ-แกะ</t>
  </si>
  <si>
    <t>ข้อมูลพื้นฐานที่สำคัญสินค้าไก่เนื้อ ในพื้นที่ปศุสัตว์เขต 2</t>
  </si>
  <si>
    <t>จำนวนไก่เนื้อ</t>
  </si>
  <si>
    <t>โรงฆ่าสัตว์ปีก</t>
  </si>
  <si>
    <t>ข้อมูลพื้นฐานที่สำคัญสินค้าไก่พื้นเมือง ในพื้นที่ปศุสัตว์เขต 2</t>
  </si>
  <si>
    <t>จำนวนไก่พื้นเมือง</t>
  </si>
  <si>
    <t>ข้อมูลพื้นฐานที่สำคัญสินค้าเป็ดไข่ ในพื้นที่ปศุสัตว์เขต 2</t>
  </si>
  <si>
    <t>จำนวนเป็ดไข่</t>
  </si>
  <si>
    <t>จำนวนเป็ดเนื้อ</t>
  </si>
  <si>
    <t>(บาท/ฟอง)</t>
  </si>
  <si>
    <t>ข้อมูลพื้นฐานที่สำคัญสินค้าเป็ดเนื้อ/เป็ดเทศ ในพื้นที่ปศุสัตว์เขต 2</t>
  </si>
  <si>
    <t>ข้อมูลพื้นฐานที่สำคัญสินค้านกกระทา ในพื้นที่ปศุสัตว์เขต 2</t>
  </si>
  <si>
    <t>จำนวนนกกระทา</t>
  </si>
  <si>
    <t>ข้อมูลพื้นฐานที่สำคัญสินค้าโคนม ในพื้นที่ปศุสัตว์เขต 2</t>
  </si>
  <si>
    <t>ข้อมูลพื้นฐานที่สำคัญสินค้าโคเนื้อ ในพื้นที่ปศุสัตว์เขต 2</t>
  </si>
  <si>
    <t>ข้อมูลพื้นฐานที่สำคัญสินค้ากระบือ ในพื้นที่ปศุสัตว์เขต 2</t>
  </si>
  <si>
    <t>ข้อมูลพื้นฐานที่สำคัญสินค้าสุกร ในพื้นที่ปศุสัตว์เขต 2</t>
  </si>
  <si>
    <t>เขต</t>
  </si>
  <si>
    <t>อำเภอ</t>
  </si>
  <si>
    <t>จำนวนสัตว์ที่ถูกฆ่า (ตัว)</t>
  </si>
  <si>
    <t>ราคาสัตว์มีชีวิตที่เกษตรกรขายได้ ณ หน้าฟาร์ม</t>
  </si>
  <si>
    <t>จํานวนสัตว์ที่คาดว่าถูกฆ่า(ตัว)</t>
  </si>
  <si>
    <t>โคเนื้อ</t>
  </si>
  <si>
    <t>โคขุน</t>
  </si>
  <si>
    <t>กระบือ</t>
  </si>
  <si>
    <t>สุกร</t>
  </si>
  <si>
    <t>แพะ</t>
  </si>
  <si>
    <t>แกะ</t>
  </si>
  <si>
    <t>ไก่เนื้อ (บาท/กก.)</t>
  </si>
  <si>
    <t>ไก่พื้นเมือง</t>
  </si>
  <si>
    <t>เป็ดเนื้อ(บาท/กก.)</t>
  </si>
  <si>
    <t>เป็ดเทศ</t>
  </si>
  <si>
    <t>ไข่ไก่</t>
  </si>
  <si>
    <t>ไข่เป็ด</t>
  </si>
  <si>
    <t>โค</t>
  </si>
  <si>
    <t>บาท/กก.</t>
  </si>
  <si>
    <t>อิสระ</t>
  </si>
  <si>
    <t>ประกันราคา</t>
  </si>
  <si>
    <t>ปศุสัตว์เขต 2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</si>
  <si>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</si>
  <si>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</si>
  <si>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</si>
  <si>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</si>
  <si>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</si>
  <si>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โคกสูง</t>
  </si>
  <si>
    <t>วังสมบูรณ์</t>
  </si>
  <si>
    <t>ราคาเฉลี่ย  จ.สระแก้ว</t>
  </si>
  <si>
    <t>เมืองนครนายก</t>
  </si>
  <si>
    <t>บ้านนา</t>
  </si>
  <si>
    <t>ราคาเฉลี่ย  จ.นครนายก</t>
  </si>
  <si>
    <t>เมืองปราจีนบุรี</t>
  </si>
  <si>
    <t>กบินทร์บุรี</t>
  </si>
  <si>
    <t>นาดี</t>
  </si>
  <si>
    <t>ประจันตคาม</t>
  </si>
  <si>
    <t>ศรีมหาโพธิ</t>
  </si>
  <si>
    <t>ราคาเฉลี่ย  จ.ปราจีนบุรี</t>
  </si>
  <si>
    <t>เมืองตราด</t>
  </si>
  <si>
    <t>คลองใหญ่</t>
  </si>
  <si>
    <t>เขาสมิง</t>
  </si>
  <si>
    <t>บ่อไร่</t>
  </si>
  <si>
    <t>แหลมงอบ</t>
  </si>
  <si>
    <t>ราคาเฉลี่ย  จ.ตราด</t>
  </si>
  <si>
    <t>เมืองจันทบุรี</t>
  </si>
  <si>
    <t>ขลุง</t>
  </si>
  <si>
    <t>ท่าใหม่</t>
  </si>
  <si>
    <t>โป่งน้ำร้อน</t>
  </si>
  <si>
    <t>มะขาม</t>
  </si>
  <si>
    <t>แหลมสิงห์</t>
  </si>
  <si>
    <t>สอยดาว</t>
  </si>
  <si>
    <t>แก่งหางแมว</t>
  </si>
  <si>
    <t>นายายอาม</t>
  </si>
  <si>
    <t>ราคาเฉลี่ย  จ.จันทบุรี</t>
  </si>
  <si>
    <t>เมืองระยอง</t>
  </si>
  <si>
    <t>บ้านฉาง</t>
  </si>
  <si>
    <t>แกลง</t>
  </si>
  <si>
    <t>วังจันทร์</t>
  </si>
  <si>
    <t>บ้านค่าย</t>
  </si>
  <si>
    <t>ปลวกแดง</t>
  </si>
  <si>
    <t>เขาชะเมา</t>
  </si>
  <si>
    <t>นิคมพัฒนา</t>
  </si>
  <si>
    <t>ราคาเฉลี่ย  จ.ระยอง</t>
  </si>
  <si>
    <t>เมืองชลบุรี</t>
  </si>
  <si>
    <t>บ้านบึง</t>
  </si>
  <si>
    <t>หนองใหญ่</t>
  </si>
  <si>
    <t>บางละมุง</t>
  </si>
  <si>
    <t>พานทอง</t>
  </si>
  <si>
    <t>พนัสนิคม</t>
  </si>
  <si>
    <t>สัตหีบ</t>
  </si>
  <si>
    <t>บ่อทอง</t>
  </si>
  <si>
    <t>ศรีราชา</t>
  </si>
  <si>
    <t>ราคาเฉลี่ย  จ.ชลบุรี</t>
  </si>
  <si>
    <t>บางพลี</t>
  </si>
  <si>
    <r>
      <rPr>
        <b/>
        <sz val="14"/>
        <color theme="1"/>
        <rFont val="TH SarabunPSK"/>
        <family val="2"/>
      </rPr>
      <t>หมายเหตุ :</t>
    </r>
    <r>
      <rPr>
        <sz val="14"/>
        <color theme="1"/>
        <rFont val="TH SarabunPSK"/>
        <family val="2"/>
      </rPr>
      <t xml:space="preserve"> จังหวัดฉะเชิงเทรา ไม่ได้บันทึกข้อมูลราคาจำหน่ายหน้าฟาร์ม</t>
    </r>
  </si>
  <si>
    <t>ราคาจำหน่ายเฉลี่ยหน้าฟาร์ม</t>
  </si>
  <si>
    <t>ข้อมูลด้านเศรษฐกิจสินค้าโคนม ในพื้นที่ปศุสัตว์เขต 2</t>
  </si>
  <si>
    <t>ร้านค้าจำหน่ายไข่อนามัย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</si>
</sst>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87" formatCode="_(* #,##0_);_(* \(#,##0\);_(* &quot;-&quot;??_);_(@_)"/>
    <numFmt numFmtId="188" formatCode="_-* #,##0.00_-;\-* #,##0.00_-;_-* &quot;-&quot;??_-;_-@_-"/>
    <numFmt numFmtId="189" formatCode="_-* #,##0_-;\-* #,##0_-;_-* &quot;-&quot;??_-;_-@_-"/>
    <numFmt numFmtId="190" formatCode="_-* #,##0.0_-;\-* #,##0.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0"/>
      <color rgb="FF000000"/>
      <name val="Times New Roman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9"/>
      <color indexed="81"/>
      <name val="Tahoma"/>
      <family val="2"/>
    </font>
    <font>
      <sz val="16"/>
      <color theme="1"/>
      <name val="TH SarabunPSK"/>
      <family val="2"/>
    </font>
    <font>
      <sz val="14"/>
      <color rgb="FF000000"/>
      <name val="TH SarabunPSK"/>
      <family val="2"/>
    </font>
    <font>
      <sz val="11"/>
      <color theme="1"/>
      <name val="TH SarabunPSK"/>
      <family val="2"/>
    </font>
    <font>
      <sz val="12"/>
      <color rgb="FF000000"/>
      <name val="TH SarabunPSK"/>
      <family val="2"/>
    </font>
    <font>
      <b/>
      <i/>
      <sz val="14"/>
      <color rgb="FFFF0000"/>
      <name val="TH SarabunPSK"/>
      <family val="2"/>
    </font>
    <font>
      <b/>
      <i/>
      <sz val="11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188" fontId="1" fillId="0" borderId="0" applyFont="0" applyFill="0" applyBorder="0" applyAlignment="0" applyProtection="0"/>
  </cellStyleXfs>
  <cellXfs count="56">
    <xf numFmtId="0" fontId="0" fillId="0" borderId="0" xfId="0"/>
    <xf numFmtId="0" fontId="5" fillId="2" borderId="3" xfId="0" applyFont="1" applyFill="1" applyBorder="1" applyAlignment="1">
      <alignment horizontal="center" vertical="center"/>
    </xf>
    <xf numFmtId="187" fontId="5" fillId="2" borderId="3" xfId="1" applyNumberFormat="1" applyFont="1" applyFill="1" applyBorder="1" applyAlignment="1">
      <alignment horizontal="center" vertical="center"/>
    </xf>
    <xf numFmtId="0" fontId="6" fillId="2" borderId="0" xfId="0" applyFont="1" applyFill="1"/>
    <xf numFmtId="0" fontId="5" fillId="2" borderId="1" xfId="2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2" xfId="0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left" vertical="top"/>
    </xf>
    <xf numFmtId="187" fontId="5" fillId="2" borderId="3" xfId="1" applyNumberFormat="1" applyFont="1" applyFill="1" applyBorder="1" applyAlignment="1">
      <alignment horizontal="right" vertical="top"/>
    </xf>
    <xf numFmtId="187" fontId="6" fillId="2" borderId="3" xfId="1" applyNumberFormat="1" applyFont="1" applyFill="1" applyBorder="1"/>
    <xf numFmtId="0" fontId="4" fillId="2" borderId="3" xfId="2" applyFont="1" applyFill="1" applyBorder="1" applyAlignment="1">
      <alignment horizontal="center" vertical="top"/>
    </xf>
    <xf numFmtId="187" fontId="4" fillId="2" borderId="3" xfId="1" applyNumberFormat="1" applyFont="1" applyFill="1" applyBorder="1" applyAlignment="1">
      <alignment horizontal="left" vertical="top"/>
    </xf>
    <xf numFmtId="0" fontId="7" fillId="2" borderId="0" xfId="0" applyFont="1" applyFill="1"/>
    <xf numFmtId="187" fontId="5" fillId="0" borderId="5" xfId="1" applyNumberFormat="1" applyFont="1" applyBorder="1" applyAlignment="1">
      <alignment horizontal="right" vertical="top"/>
    </xf>
    <xf numFmtId="43" fontId="4" fillId="2" borderId="3" xfId="1" applyNumberFormat="1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center"/>
    </xf>
    <xf numFmtId="0" fontId="11" fillId="0" borderId="0" xfId="3" applyFont="1" applyBorder="1" applyAlignment="1">
      <alignment horizontal="left" vertical="top"/>
    </xf>
    <xf numFmtId="0" fontId="11" fillId="0" borderId="0" xfId="3" applyFont="1" applyAlignment="1">
      <alignment horizontal="left" vertical="top"/>
    </xf>
    <xf numFmtId="0" fontId="11" fillId="0" borderId="0" xfId="3" applyFont="1"/>
    <xf numFmtId="0" fontId="10" fillId="0" borderId="3" xfId="3" applyFont="1" applyBorder="1" applyAlignment="1">
      <alignment horizontal="center" vertical="top"/>
    </xf>
    <xf numFmtId="0" fontId="10" fillId="0" borderId="7" xfId="3" applyFont="1" applyBorder="1" applyAlignment="1">
      <alignment horizontal="left" vertical="top"/>
    </xf>
    <xf numFmtId="189" fontId="10" fillId="0" borderId="7" xfId="4" applyNumberFormat="1" applyFont="1" applyBorder="1" applyAlignment="1">
      <alignment horizontal="right" vertical="top"/>
    </xf>
    <xf numFmtId="189" fontId="11" fillId="0" borderId="7" xfId="4" applyNumberFormat="1" applyFont="1" applyBorder="1" applyAlignment="1">
      <alignment horizontal="left" vertical="top"/>
    </xf>
    <xf numFmtId="190" fontId="10" fillId="0" borderId="7" xfId="4" applyNumberFormat="1" applyFont="1" applyBorder="1" applyAlignment="1">
      <alignment horizontal="right" vertical="top"/>
    </xf>
    <xf numFmtId="0" fontId="10" fillId="0" borderId="6" xfId="3" applyFont="1" applyBorder="1" applyAlignment="1">
      <alignment horizontal="left" vertical="top"/>
    </xf>
    <xf numFmtId="189" fontId="10" fillId="0" borderId="6" xfId="4" applyNumberFormat="1" applyFont="1" applyBorder="1" applyAlignment="1">
      <alignment horizontal="right" vertical="top"/>
    </xf>
    <xf numFmtId="190" fontId="10" fillId="0" borderId="6" xfId="4" applyNumberFormat="1" applyFont="1" applyBorder="1" applyAlignment="1">
      <alignment horizontal="right" vertical="top"/>
    </xf>
    <xf numFmtId="189" fontId="11" fillId="0" borderId="6" xfId="4" applyNumberFormat="1" applyFont="1" applyBorder="1" applyAlignment="1">
      <alignment horizontal="left" vertical="top"/>
    </xf>
    <xf numFmtId="43" fontId="13" fillId="0" borderId="6" xfId="4" applyNumberFormat="1" applyFont="1" applyBorder="1" applyAlignment="1">
      <alignment horizontal="right" vertical="top"/>
    </xf>
    <xf numFmtId="0" fontId="14" fillId="0" borderId="0" xfId="3" applyFont="1" applyBorder="1" applyAlignment="1">
      <alignment horizontal="left" vertical="top"/>
    </xf>
    <xf numFmtId="0" fontId="14" fillId="0" borderId="0" xfId="3" applyFont="1" applyAlignment="1">
      <alignment horizontal="left" vertical="top"/>
    </xf>
    <xf numFmtId="0" fontId="14" fillId="0" borderId="0" xfId="3" applyFont="1"/>
    <xf numFmtId="190" fontId="11" fillId="0" borderId="6" xfId="4" applyNumberFormat="1" applyFont="1" applyBorder="1" applyAlignment="1">
      <alignment horizontal="left" vertical="top"/>
    </xf>
    <xf numFmtId="0" fontId="10" fillId="0" borderId="11" xfId="3" applyFont="1" applyBorder="1" applyAlignment="1">
      <alignment horizontal="left" vertical="top"/>
    </xf>
    <xf numFmtId="189" fontId="10" fillId="0" borderId="11" xfId="4" applyNumberFormat="1" applyFont="1" applyBorder="1" applyAlignment="1">
      <alignment horizontal="right" vertical="top"/>
    </xf>
    <xf numFmtId="190" fontId="10" fillId="0" borderId="11" xfId="4" applyNumberFormat="1" applyFont="1" applyBorder="1" applyAlignment="1">
      <alignment horizontal="right" vertical="top"/>
    </xf>
    <xf numFmtId="43" fontId="6" fillId="0" borderId="3" xfId="1" applyFont="1" applyFill="1" applyBorder="1"/>
    <xf numFmtId="43" fontId="6" fillId="2" borderId="3" xfId="1" applyFont="1" applyFill="1" applyBorder="1"/>
    <xf numFmtId="187" fontId="5" fillId="0" borderId="3" xfId="1" applyNumberFormat="1" applyFont="1" applyBorder="1" applyAlignment="1">
      <alignment horizontal="right" vertical="top"/>
    </xf>
    <xf numFmtId="187" fontId="9" fillId="0" borderId="3" xfId="1" applyNumberFormat="1" applyFont="1" applyBorder="1"/>
    <xf numFmtId="187" fontId="6" fillId="0" borderId="3" xfId="1" applyNumberFormat="1" applyFont="1" applyFill="1" applyBorder="1"/>
    <xf numFmtId="0" fontId="6" fillId="0" borderId="1" xfId="0" applyFont="1" applyFill="1" applyBorder="1"/>
    <xf numFmtId="43" fontId="4" fillId="0" borderId="3" xfId="1" applyNumberFormat="1" applyFont="1" applyFill="1" applyBorder="1" applyAlignment="1">
      <alignment horizontal="left" vertical="top"/>
    </xf>
    <xf numFmtId="0" fontId="6" fillId="0" borderId="0" xfId="0" applyFont="1" applyFill="1"/>
    <xf numFmtId="0" fontId="5" fillId="2" borderId="3" xfId="2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13" fillId="0" borderId="8" xfId="3" applyFont="1" applyBorder="1" applyAlignment="1">
      <alignment horizontal="center" vertical="top"/>
    </xf>
    <xf numFmtId="0" fontId="13" fillId="0" borderId="9" xfId="3" applyFont="1" applyBorder="1" applyAlignment="1">
      <alignment horizontal="center" vertical="top"/>
    </xf>
    <xf numFmtId="0" fontId="13" fillId="0" borderId="10" xfId="3" applyFont="1" applyBorder="1" applyAlignment="1">
      <alignment horizontal="center" vertical="top"/>
    </xf>
    <xf numFmtId="0" fontId="10" fillId="0" borderId="3" xfId="3" applyFont="1" applyBorder="1" applyAlignment="1">
      <alignment horizontal="center" vertical="center"/>
    </xf>
    <xf numFmtId="0" fontId="11" fillId="0" borderId="3" xfId="3" applyFont="1" applyBorder="1" applyAlignment="1">
      <alignment horizontal="left" vertical="center"/>
    </xf>
    <xf numFmtId="0" fontId="10" fillId="0" borderId="3" xfId="3" applyFont="1" applyBorder="1" applyAlignment="1">
      <alignment horizontal="center" vertical="top"/>
    </xf>
    <xf numFmtId="0" fontId="12" fillId="0" borderId="3" xfId="3" applyFont="1" applyBorder="1" applyAlignment="1">
      <alignment horizontal="center" vertical="top"/>
    </xf>
  </cellXfs>
  <cellStyles count="5">
    <cellStyle name="Comma" xfId="1" builtinId="3"/>
    <cellStyle name="Comma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5</xdr:row>
      <xdr:rowOff>0</xdr:rowOff>
    </xdr:to>
    <xdr:sp macro="" textlink="">
      <xdr:nvSpPr>
        <xdr:cNvPr id="2" name="line 40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/>
      </xdr:nvSpPr>
      <xdr:spPr>
        <a:xfrm>
          <a:off x="0" y="426720"/>
          <a:ext cx="0" cy="83820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line 4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/>
      </xdr:nvSpPr>
      <xdr:spPr>
        <a:xfrm>
          <a:off x="1531620" y="426720"/>
          <a:ext cx="0" cy="83820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4" name="line 42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/>
      </xdr:nvSpPr>
      <xdr:spPr>
        <a:xfrm>
          <a:off x="762000" y="426720"/>
          <a:ext cx="0" cy="83820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5" name="line 43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/>
      </xdr:nvSpPr>
      <xdr:spPr>
        <a:xfrm>
          <a:off x="2369820" y="426720"/>
          <a:ext cx="0" cy="83820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6" name="line 44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/>
      </xdr:nvSpPr>
      <xdr:spPr>
        <a:xfrm>
          <a:off x="4107180" y="426720"/>
          <a:ext cx="0" cy="83820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7" name="line 45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/>
      </xdr:nvSpPr>
      <xdr:spPr>
        <a:xfrm>
          <a:off x="12748260" y="426720"/>
          <a:ext cx="0" cy="83820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19</xdr:col>
      <xdr:colOff>0</xdr:colOff>
      <xdr:row>3</xdr:row>
      <xdr:rowOff>0</xdr:rowOff>
    </xdr:from>
    <xdr:to>
      <xdr:col>19</xdr:col>
      <xdr:colOff>0</xdr:colOff>
      <xdr:row>5</xdr:row>
      <xdr:rowOff>0</xdr:rowOff>
    </xdr:to>
    <xdr:sp macro="" textlink="">
      <xdr:nvSpPr>
        <xdr:cNvPr id="8" name="line 46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/>
      </xdr:nvSpPr>
      <xdr:spPr>
        <a:xfrm>
          <a:off x="12169140" y="701040"/>
          <a:ext cx="0" cy="5638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9" name="line 47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/>
      </xdr:nvSpPr>
      <xdr:spPr>
        <a:xfrm>
          <a:off x="11590020" y="701040"/>
          <a:ext cx="0" cy="5638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5</xdr:row>
      <xdr:rowOff>0</xdr:rowOff>
    </xdr:to>
    <xdr:sp macro="" textlink="">
      <xdr:nvSpPr>
        <xdr:cNvPr id="10" name="line 48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/>
      </xdr:nvSpPr>
      <xdr:spPr>
        <a:xfrm>
          <a:off x="11010900" y="701040"/>
          <a:ext cx="0" cy="5638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0</xdr:colOff>
      <xdr:row>5</xdr:row>
      <xdr:rowOff>0</xdr:rowOff>
    </xdr:to>
    <xdr:sp macro="" textlink="">
      <xdr:nvSpPr>
        <xdr:cNvPr id="11" name="line 49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/>
      </xdr:nvSpPr>
      <xdr:spPr>
        <a:xfrm>
          <a:off x="9677400" y="701040"/>
          <a:ext cx="0" cy="5638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5</xdr:row>
      <xdr:rowOff>0</xdr:rowOff>
    </xdr:to>
    <xdr:sp macro="" textlink="">
      <xdr:nvSpPr>
        <xdr:cNvPr id="12" name="line 50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/>
      </xdr:nvSpPr>
      <xdr:spPr>
        <a:xfrm>
          <a:off x="8976360" y="701040"/>
          <a:ext cx="0" cy="5638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12</xdr:col>
      <xdr:colOff>0</xdr:colOff>
      <xdr:row>3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13" name="line 51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/>
      </xdr:nvSpPr>
      <xdr:spPr>
        <a:xfrm>
          <a:off x="7642860" y="701040"/>
          <a:ext cx="0" cy="5638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14" name="line 52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/>
      </xdr:nvSpPr>
      <xdr:spPr>
        <a:xfrm>
          <a:off x="7048500" y="701040"/>
          <a:ext cx="0" cy="5638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5</xdr:row>
      <xdr:rowOff>0</xdr:rowOff>
    </xdr:to>
    <xdr:sp macro="" textlink="">
      <xdr:nvSpPr>
        <xdr:cNvPr id="15" name="line 53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/>
      </xdr:nvSpPr>
      <xdr:spPr>
        <a:xfrm>
          <a:off x="6454140" y="701040"/>
          <a:ext cx="0" cy="5638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16" name="line 54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/>
      </xdr:nvSpPr>
      <xdr:spPr>
        <a:xfrm>
          <a:off x="5875020" y="701040"/>
          <a:ext cx="0" cy="5638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17" name="line 55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/>
      </xdr:nvSpPr>
      <xdr:spPr>
        <a:xfrm>
          <a:off x="5295900" y="701040"/>
          <a:ext cx="0" cy="5638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18" name="line 56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/>
      </xdr:nvSpPr>
      <xdr:spPr>
        <a:xfrm>
          <a:off x="4701540" y="701040"/>
          <a:ext cx="0" cy="5638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9" name="line 57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/>
      </xdr:nvSpPr>
      <xdr:spPr>
        <a:xfrm>
          <a:off x="3528060" y="975360"/>
          <a:ext cx="0" cy="28956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5</xdr:row>
      <xdr:rowOff>0</xdr:rowOff>
    </xdr:to>
    <xdr:sp macro="" textlink="">
      <xdr:nvSpPr>
        <xdr:cNvPr id="20" name="line 58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/>
      </xdr:nvSpPr>
      <xdr:spPr>
        <a:xfrm>
          <a:off x="2948940" y="975360"/>
          <a:ext cx="0" cy="28956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0</xdr:colOff>
      <xdr:row>5</xdr:row>
      <xdr:rowOff>0</xdr:rowOff>
    </xdr:to>
    <xdr:sp macro="" textlink="">
      <xdr:nvSpPr>
        <xdr:cNvPr id="21" name="line 59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/>
      </xdr:nvSpPr>
      <xdr:spPr>
        <a:xfrm>
          <a:off x="10203180" y="975360"/>
          <a:ext cx="0" cy="28956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22" name="line 60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/>
      </xdr:nvSpPr>
      <xdr:spPr>
        <a:xfrm>
          <a:off x="8168640" y="975360"/>
          <a:ext cx="0" cy="28956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58</xdr:row>
      <xdr:rowOff>0</xdr:rowOff>
    </xdr:to>
    <xdr:sp macro="" textlink="">
      <xdr:nvSpPr>
        <xdr:cNvPr id="23" name="line 1011">
          <a:extLst>
            <a:ext uri="{FF2B5EF4-FFF2-40B4-BE49-F238E27FC236}">
              <a16:creationId xmlns="" xmlns:a16="http://schemas.microsoft.com/office/drawing/2014/main" id="{00000000-0008-0000-0000-0000F3030000}"/>
            </a:ext>
          </a:extLst>
        </xdr:cNvPr>
        <xdr:cNvSpPr/>
      </xdr:nvSpPr>
      <xdr:spPr>
        <a:xfrm>
          <a:off x="0" y="1264920"/>
          <a:ext cx="0" cy="153466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4" name="line 1012">
          <a:extLst>
            <a:ext uri="{FF2B5EF4-FFF2-40B4-BE49-F238E27FC236}">
              <a16:creationId xmlns="" xmlns:a16="http://schemas.microsoft.com/office/drawing/2014/main" id="{00000000-0008-0000-0000-0000F4030000}"/>
            </a:ext>
          </a:extLst>
        </xdr:cNvPr>
        <xdr:cNvSpPr/>
      </xdr:nvSpPr>
      <xdr:spPr>
        <a:xfrm>
          <a:off x="1531620" y="1264920"/>
          <a:ext cx="0" cy="153466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0</xdr:colOff>
      <xdr:row>58</xdr:row>
      <xdr:rowOff>0</xdr:rowOff>
    </xdr:to>
    <xdr:sp macro="" textlink="">
      <xdr:nvSpPr>
        <xdr:cNvPr id="25" name="line 1013">
          <a:extLst>
            <a:ext uri="{FF2B5EF4-FFF2-40B4-BE49-F238E27FC236}">
              <a16:creationId xmlns="" xmlns:a16="http://schemas.microsoft.com/office/drawing/2014/main" id="{00000000-0008-0000-0000-0000F5030000}"/>
            </a:ext>
          </a:extLst>
        </xdr:cNvPr>
        <xdr:cNvSpPr/>
      </xdr:nvSpPr>
      <xdr:spPr>
        <a:xfrm>
          <a:off x="762000" y="1264920"/>
          <a:ext cx="0" cy="153466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3</xdr:col>
      <xdr:colOff>0</xdr:colOff>
      <xdr:row>5</xdr:row>
      <xdr:rowOff>0</xdr:rowOff>
    </xdr:from>
    <xdr:to>
      <xdr:col>3</xdr:col>
      <xdr:colOff>0</xdr:colOff>
      <xdr:row>58</xdr:row>
      <xdr:rowOff>0</xdr:rowOff>
    </xdr:to>
    <xdr:sp macro="" textlink="">
      <xdr:nvSpPr>
        <xdr:cNvPr id="26" name="line 1014">
          <a:extLst>
            <a:ext uri="{FF2B5EF4-FFF2-40B4-BE49-F238E27FC236}">
              <a16:creationId xmlns="" xmlns:a16="http://schemas.microsoft.com/office/drawing/2014/main" id="{00000000-0008-0000-0000-0000F6030000}"/>
            </a:ext>
          </a:extLst>
        </xdr:cNvPr>
        <xdr:cNvSpPr/>
      </xdr:nvSpPr>
      <xdr:spPr>
        <a:xfrm>
          <a:off x="2369820" y="1264920"/>
          <a:ext cx="0" cy="153466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20</xdr:col>
      <xdr:colOff>0</xdr:colOff>
      <xdr:row>5</xdr:row>
      <xdr:rowOff>0</xdr:rowOff>
    </xdr:from>
    <xdr:to>
      <xdr:col>20</xdr:col>
      <xdr:colOff>0</xdr:colOff>
      <xdr:row>58</xdr:row>
      <xdr:rowOff>0</xdr:rowOff>
    </xdr:to>
    <xdr:sp macro="" textlink="">
      <xdr:nvSpPr>
        <xdr:cNvPr id="27" name="line 1016">
          <a:extLst>
            <a:ext uri="{FF2B5EF4-FFF2-40B4-BE49-F238E27FC236}">
              <a16:creationId xmlns="" xmlns:a16="http://schemas.microsoft.com/office/drawing/2014/main" id="{00000000-0008-0000-0000-0000F8030000}"/>
            </a:ext>
          </a:extLst>
        </xdr:cNvPr>
        <xdr:cNvSpPr/>
      </xdr:nvSpPr>
      <xdr:spPr>
        <a:xfrm>
          <a:off x="12748260" y="1264920"/>
          <a:ext cx="0" cy="153466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58</xdr:row>
      <xdr:rowOff>0</xdr:rowOff>
    </xdr:to>
    <xdr:sp macro="" textlink="">
      <xdr:nvSpPr>
        <xdr:cNvPr id="28" name="line 1017">
          <a:extLst>
            <a:ext uri="{FF2B5EF4-FFF2-40B4-BE49-F238E27FC236}">
              <a16:creationId xmlns="" xmlns:a16="http://schemas.microsoft.com/office/drawing/2014/main" id="{00000000-0008-0000-0000-0000F9030000}"/>
            </a:ext>
          </a:extLst>
        </xdr:cNvPr>
        <xdr:cNvSpPr/>
      </xdr:nvSpPr>
      <xdr:spPr>
        <a:xfrm>
          <a:off x="12169140" y="1264920"/>
          <a:ext cx="0" cy="153466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58</xdr:row>
      <xdr:rowOff>0</xdr:rowOff>
    </xdr:to>
    <xdr:sp macro="" textlink="">
      <xdr:nvSpPr>
        <xdr:cNvPr id="29" name="line 1018">
          <a:extLst>
            <a:ext uri="{FF2B5EF4-FFF2-40B4-BE49-F238E27FC236}">
              <a16:creationId xmlns="" xmlns:a16="http://schemas.microsoft.com/office/drawing/2014/main" id="{00000000-0008-0000-0000-0000FA030000}"/>
            </a:ext>
          </a:extLst>
        </xdr:cNvPr>
        <xdr:cNvSpPr/>
      </xdr:nvSpPr>
      <xdr:spPr>
        <a:xfrm>
          <a:off x="11590020" y="1264920"/>
          <a:ext cx="0" cy="153466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17</xdr:col>
      <xdr:colOff>0</xdr:colOff>
      <xdr:row>5</xdr:row>
      <xdr:rowOff>0</xdr:rowOff>
    </xdr:from>
    <xdr:to>
      <xdr:col>17</xdr:col>
      <xdr:colOff>0</xdr:colOff>
      <xdr:row>58</xdr:row>
      <xdr:rowOff>0</xdr:rowOff>
    </xdr:to>
    <xdr:sp macro="" textlink="">
      <xdr:nvSpPr>
        <xdr:cNvPr id="30" name="line 1019">
          <a:extLst>
            <a:ext uri="{FF2B5EF4-FFF2-40B4-BE49-F238E27FC236}">
              <a16:creationId xmlns="" xmlns:a16="http://schemas.microsoft.com/office/drawing/2014/main" id="{00000000-0008-0000-0000-0000FB030000}"/>
            </a:ext>
          </a:extLst>
        </xdr:cNvPr>
        <xdr:cNvSpPr/>
      </xdr:nvSpPr>
      <xdr:spPr>
        <a:xfrm>
          <a:off x="11010900" y="1264920"/>
          <a:ext cx="0" cy="153466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15</xdr:col>
      <xdr:colOff>0</xdr:colOff>
      <xdr:row>5</xdr:row>
      <xdr:rowOff>0</xdr:rowOff>
    </xdr:from>
    <xdr:to>
      <xdr:col>15</xdr:col>
      <xdr:colOff>0</xdr:colOff>
      <xdr:row>58</xdr:row>
      <xdr:rowOff>0</xdr:rowOff>
    </xdr:to>
    <xdr:sp macro="" textlink="">
      <xdr:nvSpPr>
        <xdr:cNvPr id="31" name="line 1020">
          <a:extLst>
            <a:ext uri="{FF2B5EF4-FFF2-40B4-BE49-F238E27FC236}">
              <a16:creationId xmlns="" xmlns:a16="http://schemas.microsoft.com/office/drawing/2014/main" id="{00000000-0008-0000-0000-0000FC030000}"/>
            </a:ext>
          </a:extLst>
        </xdr:cNvPr>
        <xdr:cNvSpPr/>
      </xdr:nvSpPr>
      <xdr:spPr>
        <a:xfrm>
          <a:off x="9677400" y="1264920"/>
          <a:ext cx="0" cy="153466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14</xdr:col>
      <xdr:colOff>0</xdr:colOff>
      <xdr:row>5</xdr:row>
      <xdr:rowOff>0</xdr:rowOff>
    </xdr:from>
    <xdr:to>
      <xdr:col>14</xdr:col>
      <xdr:colOff>0</xdr:colOff>
      <xdr:row>58</xdr:row>
      <xdr:rowOff>0</xdr:rowOff>
    </xdr:to>
    <xdr:sp macro="" textlink="">
      <xdr:nvSpPr>
        <xdr:cNvPr id="32" name="line 1021">
          <a:extLst>
            <a:ext uri="{FF2B5EF4-FFF2-40B4-BE49-F238E27FC236}">
              <a16:creationId xmlns="" xmlns:a16="http://schemas.microsoft.com/office/drawing/2014/main" id="{00000000-0008-0000-0000-0000FD030000}"/>
            </a:ext>
          </a:extLst>
        </xdr:cNvPr>
        <xdr:cNvSpPr/>
      </xdr:nvSpPr>
      <xdr:spPr>
        <a:xfrm>
          <a:off x="8976360" y="1264920"/>
          <a:ext cx="0" cy="153466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0</xdr:colOff>
      <xdr:row>58</xdr:row>
      <xdr:rowOff>0</xdr:rowOff>
    </xdr:to>
    <xdr:sp macro="" textlink="">
      <xdr:nvSpPr>
        <xdr:cNvPr id="33" name="line 1022">
          <a:extLst>
            <a:ext uri="{FF2B5EF4-FFF2-40B4-BE49-F238E27FC236}">
              <a16:creationId xmlns="" xmlns:a16="http://schemas.microsoft.com/office/drawing/2014/main" id="{00000000-0008-0000-0000-0000FE030000}"/>
            </a:ext>
          </a:extLst>
        </xdr:cNvPr>
        <xdr:cNvSpPr/>
      </xdr:nvSpPr>
      <xdr:spPr>
        <a:xfrm>
          <a:off x="7642860" y="1264920"/>
          <a:ext cx="0" cy="153466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58</xdr:row>
      <xdr:rowOff>0</xdr:rowOff>
    </xdr:to>
    <xdr:sp macro="" textlink="">
      <xdr:nvSpPr>
        <xdr:cNvPr id="34" name="line 1023">
          <a:extLst>
            <a:ext uri="{FF2B5EF4-FFF2-40B4-BE49-F238E27FC236}">
              <a16:creationId xmlns="" xmlns:a16="http://schemas.microsoft.com/office/drawing/2014/main" id="{00000000-0008-0000-0000-0000FF030000}"/>
            </a:ext>
          </a:extLst>
        </xdr:cNvPr>
        <xdr:cNvSpPr/>
      </xdr:nvSpPr>
      <xdr:spPr>
        <a:xfrm>
          <a:off x="7048500" y="1264920"/>
          <a:ext cx="0" cy="153466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35" name="line 1024">
          <a:extLst>
            <a:ext uri="{FF2B5EF4-FFF2-40B4-BE49-F238E27FC236}">
              <a16:creationId xmlns="" xmlns:a16="http://schemas.microsoft.com/office/drawing/2014/main" id="{00000000-0008-0000-0000-000000040000}"/>
            </a:ext>
          </a:extLst>
        </xdr:cNvPr>
        <xdr:cNvSpPr/>
      </xdr:nvSpPr>
      <xdr:spPr>
        <a:xfrm>
          <a:off x="6454140" y="1264920"/>
          <a:ext cx="0" cy="153466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58</xdr:row>
      <xdr:rowOff>0</xdr:rowOff>
    </xdr:to>
    <xdr:sp macro="" textlink="">
      <xdr:nvSpPr>
        <xdr:cNvPr id="36" name="line 1025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/>
      </xdr:nvSpPr>
      <xdr:spPr>
        <a:xfrm>
          <a:off x="5875020" y="1264920"/>
          <a:ext cx="0" cy="153466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8</xdr:col>
      <xdr:colOff>0</xdr:colOff>
      <xdr:row>58</xdr:row>
      <xdr:rowOff>0</xdr:rowOff>
    </xdr:to>
    <xdr:sp macro="" textlink="">
      <xdr:nvSpPr>
        <xdr:cNvPr id="37" name="line 1026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/>
      </xdr:nvSpPr>
      <xdr:spPr>
        <a:xfrm>
          <a:off x="5295900" y="1264920"/>
          <a:ext cx="0" cy="153466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7</xdr:col>
      <xdr:colOff>7620</xdr:colOff>
      <xdr:row>4</xdr:row>
      <xdr:rowOff>266700</xdr:rowOff>
    </xdr:from>
    <xdr:to>
      <xdr:col>7</xdr:col>
      <xdr:colOff>7620</xdr:colOff>
      <xdr:row>57</xdr:row>
      <xdr:rowOff>266700</xdr:rowOff>
    </xdr:to>
    <xdr:sp macro="" textlink="">
      <xdr:nvSpPr>
        <xdr:cNvPr id="38" name="line 1027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SpPr/>
      </xdr:nvSpPr>
      <xdr:spPr>
        <a:xfrm>
          <a:off x="4709160" y="1242060"/>
          <a:ext cx="0" cy="153466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58</xdr:row>
      <xdr:rowOff>0</xdr:rowOff>
    </xdr:to>
    <xdr:sp macro="" textlink="">
      <xdr:nvSpPr>
        <xdr:cNvPr id="39" name="line 1028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SpPr/>
      </xdr:nvSpPr>
      <xdr:spPr>
        <a:xfrm>
          <a:off x="3528060" y="1264920"/>
          <a:ext cx="0" cy="153466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40" name="line 1029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/>
      </xdr:nvSpPr>
      <xdr:spPr>
        <a:xfrm>
          <a:off x="2948940" y="1264920"/>
          <a:ext cx="0" cy="153466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16</xdr:col>
      <xdr:colOff>0</xdr:colOff>
      <xdr:row>5</xdr:row>
      <xdr:rowOff>0</xdr:rowOff>
    </xdr:from>
    <xdr:to>
      <xdr:col>16</xdr:col>
      <xdr:colOff>0</xdr:colOff>
      <xdr:row>58</xdr:row>
      <xdr:rowOff>0</xdr:rowOff>
    </xdr:to>
    <xdr:sp macro="" textlink="">
      <xdr:nvSpPr>
        <xdr:cNvPr id="41" name="line 1030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/>
      </xdr:nvSpPr>
      <xdr:spPr>
        <a:xfrm>
          <a:off x="10203180" y="1264920"/>
          <a:ext cx="0" cy="153466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13</xdr:col>
      <xdr:colOff>0</xdr:colOff>
      <xdr:row>5</xdr:row>
      <xdr:rowOff>0</xdr:rowOff>
    </xdr:from>
    <xdr:to>
      <xdr:col>13</xdr:col>
      <xdr:colOff>0</xdr:colOff>
      <xdr:row>58</xdr:row>
      <xdr:rowOff>0</xdr:rowOff>
    </xdr:to>
    <xdr:sp macro="" textlink="">
      <xdr:nvSpPr>
        <xdr:cNvPr id="42" name="line 1031">
          <a:extLst>
            <a:ext uri="{FF2B5EF4-FFF2-40B4-BE49-F238E27FC236}">
              <a16:creationId xmlns="" xmlns:a16="http://schemas.microsoft.com/office/drawing/2014/main" id="{00000000-0008-0000-0000-000007040000}"/>
            </a:ext>
          </a:extLst>
        </xdr:cNvPr>
        <xdr:cNvSpPr/>
      </xdr:nvSpPr>
      <xdr:spPr>
        <a:xfrm>
          <a:off x="8168640" y="1264920"/>
          <a:ext cx="0" cy="1534668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  <xdr:twoCellAnchor>
    <xdr:from>
      <xdr:col>1</xdr:col>
      <xdr:colOff>160020</xdr:colOff>
      <xdr:row>60</xdr:row>
      <xdr:rowOff>160020</xdr:rowOff>
    </xdr:from>
    <xdr:to>
      <xdr:col>24</xdr:col>
      <xdr:colOff>228600</xdr:colOff>
      <xdr:row>65</xdr:row>
      <xdr:rowOff>160020</xdr:rowOff>
    </xdr:to>
    <xdr:pic>
      <xdr:nvPicPr>
        <xdr:cNvPr id="43" name="picture 1" descr="Image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2020" y="16977360"/>
          <a:ext cx="1561338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0</xdr:colOff>
      <xdr:row>62</xdr:row>
      <xdr:rowOff>182880</xdr:rowOff>
    </xdr:to>
    <xdr:sp macro="" textlink="">
      <xdr:nvSpPr>
        <xdr:cNvPr id="44" name="line 1033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SpPr/>
      </xdr:nvSpPr>
      <xdr:spPr>
        <a:xfrm>
          <a:off x="0" y="16611600"/>
          <a:ext cx="0" cy="365760"/>
        </a:xfrm>
        <a:prstGeom prst="line">
          <a:avLst/>
        </a:prstGeom>
        <a:noFill/>
        <a:ln w="6350" cap="flat">
          <a:solidFill>
            <a:srgbClr val="000000"/>
          </a:solidFill>
          <a:prstDash val="solid"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17"/>
  <sheetViews>
    <sheetView workbookViewId="0">
      <selection activeCell="E18" sqref="E18"/>
    </sheetView>
  </sheetViews>
  <sheetFormatPr defaultRowHeight="21" x14ac:dyDescent="0.6"/>
  <cols>
    <col min="1" max="1" width="9.5" style="3" customWidth="1"/>
    <col min="2" max="2" width="8.09765625" style="3" customWidth="1"/>
    <col min="3" max="4" width="8.796875" style="3"/>
    <col min="5" max="5" width="14.296875" style="3" bestFit="1" customWidth="1"/>
    <col min="6" max="7" width="14.296875" style="3" customWidth="1"/>
    <col min="8" max="8" width="10.3984375" style="3" bestFit="1" customWidth="1"/>
    <col min="9" max="9" width="10.3984375" style="3" customWidth="1"/>
    <col min="10" max="10" width="9.8984375" style="3" bestFit="1" customWidth="1"/>
    <col min="11" max="11" width="11" style="3" bestFit="1" customWidth="1"/>
    <col min="12" max="12" width="18.19921875" style="3" bestFit="1" customWidth="1"/>
    <col min="13" max="16384" width="8.796875" style="3"/>
  </cols>
  <sheetData>
    <row r="1" spans="1:12" x14ac:dyDescent="0.6">
      <c r="A1" s="48" t="s">
        <v>57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x14ac:dyDescent="0.6">
      <c r="A2" s="47" t="s">
        <v>11</v>
      </c>
      <c r="B2" s="4" t="s">
        <v>10</v>
      </c>
      <c r="C2" s="4" t="s">
        <v>12</v>
      </c>
      <c r="D2" s="5" t="s">
        <v>13</v>
      </c>
      <c r="E2" s="6" t="s">
        <v>14</v>
      </c>
      <c r="F2" s="5" t="s">
        <v>33</v>
      </c>
      <c r="G2" s="5" t="s">
        <v>34</v>
      </c>
      <c r="H2" s="6" t="s">
        <v>15</v>
      </c>
      <c r="I2" s="6" t="s">
        <v>25</v>
      </c>
      <c r="J2" s="6" t="s">
        <v>16</v>
      </c>
      <c r="K2" s="6" t="s">
        <v>24</v>
      </c>
      <c r="L2" s="6" t="s">
        <v>137</v>
      </c>
    </row>
    <row r="3" spans="1:12" x14ac:dyDescent="0.6">
      <c r="A3" s="47"/>
      <c r="B3" s="7" t="s">
        <v>18</v>
      </c>
      <c r="C3" s="8" t="s">
        <v>21</v>
      </c>
      <c r="D3" s="9" t="s">
        <v>19</v>
      </c>
      <c r="E3" s="9" t="s">
        <v>20</v>
      </c>
      <c r="F3" s="9" t="s">
        <v>23</v>
      </c>
      <c r="G3" s="9" t="s">
        <v>23</v>
      </c>
      <c r="H3" s="7" t="s">
        <v>17</v>
      </c>
      <c r="I3" s="7" t="s">
        <v>26</v>
      </c>
      <c r="J3" s="7" t="s">
        <v>18</v>
      </c>
      <c r="K3" s="7" t="s">
        <v>23</v>
      </c>
      <c r="L3" s="7" t="s">
        <v>22</v>
      </c>
    </row>
    <row r="4" spans="1:12" x14ac:dyDescent="0.6">
      <c r="A4" s="10" t="s">
        <v>1</v>
      </c>
      <c r="B4" s="11">
        <v>5</v>
      </c>
      <c r="C4" s="11">
        <v>115</v>
      </c>
      <c r="D4" s="12">
        <v>0</v>
      </c>
      <c r="E4" s="12"/>
      <c r="F4" s="12"/>
      <c r="G4" s="12"/>
      <c r="H4" s="1"/>
      <c r="I4" s="2">
        <v>3</v>
      </c>
      <c r="J4" s="2">
        <v>2</v>
      </c>
      <c r="K4" s="12"/>
      <c r="L4" s="12"/>
    </row>
    <row r="5" spans="1:12" x14ac:dyDescent="0.6">
      <c r="A5" s="10" t="s">
        <v>2</v>
      </c>
      <c r="B5" s="11">
        <v>30</v>
      </c>
      <c r="C5" s="11">
        <v>1657</v>
      </c>
      <c r="D5" s="12">
        <v>4</v>
      </c>
      <c r="E5" s="12">
        <v>2</v>
      </c>
      <c r="F5" s="12"/>
      <c r="G5" s="12"/>
      <c r="H5" s="2">
        <v>1</v>
      </c>
      <c r="I5" s="2">
        <v>13</v>
      </c>
      <c r="J5" s="2">
        <v>33</v>
      </c>
      <c r="K5" s="12"/>
      <c r="L5" s="12"/>
    </row>
    <row r="6" spans="1:12" x14ac:dyDescent="0.6">
      <c r="A6" s="10" t="s">
        <v>3</v>
      </c>
      <c r="B6" s="11">
        <v>0</v>
      </c>
      <c r="C6" s="11">
        <v>0</v>
      </c>
      <c r="D6" s="12">
        <v>0</v>
      </c>
      <c r="E6" s="12"/>
      <c r="F6" s="12"/>
      <c r="G6" s="12"/>
      <c r="H6" s="1"/>
      <c r="I6" s="2">
        <v>2</v>
      </c>
      <c r="J6" s="2">
        <v>2</v>
      </c>
      <c r="K6" s="12"/>
      <c r="L6" s="12"/>
    </row>
    <row r="7" spans="1:12" x14ac:dyDescent="0.6">
      <c r="A7" s="10" t="s">
        <v>4</v>
      </c>
      <c r="B7" s="11">
        <v>86</v>
      </c>
      <c r="C7" s="11">
        <v>3331</v>
      </c>
      <c r="D7" s="12">
        <v>56</v>
      </c>
      <c r="E7" s="12">
        <v>2</v>
      </c>
      <c r="F7" s="12"/>
      <c r="G7" s="12"/>
      <c r="H7" s="1"/>
      <c r="I7" s="2">
        <v>3</v>
      </c>
      <c r="J7" s="2">
        <v>2</v>
      </c>
      <c r="K7" s="12"/>
      <c r="L7" s="12"/>
    </row>
    <row r="8" spans="1:12" x14ac:dyDescent="0.6">
      <c r="A8" s="10" t="s">
        <v>5</v>
      </c>
      <c r="B8" s="11">
        <v>0</v>
      </c>
      <c r="C8" s="11">
        <v>0</v>
      </c>
      <c r="D8" s="12">
        <v>0</v>
      </c>
      <c r="E8" s="12"/>
      <c r="F8" s="12"/>
      <c r="G8" s="12"/>
      <c r="H8" s="1"/>
      <c r="I8" s="2">
        <v>1</v>
      </c>
      <c r="J8" s="2">
        <v>1</v>
      </c>
      <c r="K8" s="12"/>
      <c r="L8" s="12"/>
    </row>
    <row r="9" spans="1:12" x14ac:dyDescent="0.6">
      <c r="A9" s="10" t="s">
        <v>6</v>
      </c>
      <c r="B9" s="11">
        <v>1</v>
      </c>
      <c r="C9" s="11">
        <v>17</v>
      </c>
      <c r="D9" s="12">
        <v>1</v>
      </c>
      <c r="E9" s="12"/>
      <c r="F9" s="12"/>
      <c r="G9" s="12"/>
      <c r="H9" s="1"/>
      <c r="I9" s="2">
        <v>1</v>
      </c>
      <c r="J9" s="2">
        <v>1</v>
      </c>
      <c r="K9" s="12"/>
      <c r="L9" s="12"/>
    </row>
    <row r="10" spans="1:12" x14ac:dyDescent="0.6">
      <c r="A10" s="10" t="s">
        <v>7</v>
      </c>
      <c r="B10" s="11">
        <v>925</v>
      </c>
      <c r="C10" s="11">
        <v>37443</v>
      </c>
      <c r="D10" s="12">
        <v>504</v>
      </c>
      <c r="E10" s="12">
        <v>6</v>
      </c>
      <c r="F10" s="12"/>
      <c r="G10" s="12"/>
      <c r="H10" s="1"/>
      <c r="I10" s="2">
        <v>26</v>
      </c>
      <c r="J10" s="2">
        <v>19</v>
      </c>
      <c r="K10" s="12">
        <v>1</v>
      </c>
      <c r="L10" s="12"/>
    </row>
    <row r="11" spans="1:12" x14ac:dyDescent="0.6">
      <c r="A11" s="10" t="s">
        <v>8</v>
      </c>
      <c r="B11" s="11">
        <v>3</v>
      </c>
      <c r="C11" s="11">
        <v>114</v>
      </c>
      <c r="D11" s="12">
        <v>0</v>
      </c>
      <c r="E11" s="12"/>
      <c r="F11" s="12"/>
      <c r="G11" s="12"/>
      <c r="H11" s="1"/>
      <c r="I11" s="2">
        <v>2</v>
      </c>
      <c r="J11" s="2">
        <v>2</v>
      </c>
      <c r="K11" s="12"/>
      <c r="L11" s="12"/>
    </row>
    <row r="12" spans="1:12" x14ac:dyDescent="0.6">
      <c r="A12" s="10" t="s">
        <v>9</v>
      </c>
      <c r="B12" s="11">
        <v>0</v>
      </c>
      <c r="C12" s="11">
        <v>0</v>
      </c>
      <c r="D12" s="12"/>
      <c r="E12" s="12"/>
      <c r="F12" s="12"/>
      <c r="G12" s="12"/>
      <c r="H12" s="12"/>
      <c r="I12" s="12"/>
      <c r="J12" s="12"/>
      <c r="K12" s="12"/>
      <c r="L12" s="12"/>
    </row>
    <row r="13" spans="1:12" s="15" customFormat="1" x14ac:dyDescent="0.6">
      <c r="A13" s="13" t="s">
        <v>0</v>
      </c>
      <c r="B13" s="14">
        <f>SUM(B4:B12)</f>
        <v>1050</v>
      </c>
      <c r="C13" s="14">
        <f>SUM(C4:C12)</f>
        <v>42677</v>
      </c>
      <c r="D13" s="14">
        <f t="shared" ref="D13:L13" si="0">SUM(D4:D12)</f>
        <v>565</v>
      </c>
      <c r="E13" s="14">
        <f t="shared" si="0"/>
        <v>10</v>
      </c>
      <c r="F13" s="14">
        <f t="shared" si="0"/>
        <v>0</v>
      </c>
      <c r="G13" s="14">
        <f t="shared" si="0"/>
        <v>0</v>
      </c>
      <c r="H13" s="14">
        <f t="shared" si="0"/>
        <v>1</v>
      </c>
      <c r="I13" s="14">
        <f t="shared" si="0"/>
        <v>51</v>
      </c>
      <c r="J13" s="14">
        <f t="shared" si="0"/>
        <v>62</v>
      </c>
      <c r="K13" s="14">
        <f t="shared" si="0"/>
        <v>1</v>
      </c>
      <c r="L13" s="14">
        <f t="shared" si="0"/>
        <v>0</v>
      </c>
    </row>
    <row r="17" spans="1:1" x14ac:dyDescent="0.6">
      <c r="A17" s="15" t="s">
        <v>138</v>
      </c>
    </row>
  </sheetData>
  <mergeCells count="2">
    <mergeCell ref="A2:A3"/>
    <mergeCell ref="A1:L1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F13"/>
    </sheetView>
  </sheetViews>
  <sheetFormatPr defaultRowHeight="21" x14ac:dyDescent="0.6"/>
  <cols>
    <col min="1" max="1" width="9.5" style="3" customWidth="1"/>
    <col min="2" max="2" width="8.09765625" style="3" customWidth="1"/>
    <col min="3" max="3" width="10.09765625" style="3" customWidth="1"/>
    <col min="4" max="4" width="10.59765625" style="3" customWidth="1"/>
    <col min="5" max="5" width="12.3984375" style="3" customWidth="1"/>
    <col min="6" max="6" width="19.59765625" style="3" customWidth="1"/>
    <col min="7" max="16384" width="8.796875" style="3"/>
  </cols>
  <sheetData>
    <row r="1" spans="1:6" x14ac:dyDescent="0.6">
      <c r="A1" s="48" t="s">
        <v>50</v>
      </c>
      <c r="B1" s="48"/>
      <c r="C1" s="48"/>
      <c r="D1" s="48"/>
      <c r="E1" s="48"/>
      <c r="F1" s="48"/>
    </row>
    <row r="2" spans="1:6" x14ac:dyDescent="0.6">
      <c r="A2" s="47" t="s">
        <v>11</v>
      </c>
      <c r="B2" s="4" t="s">
        <v>10</v>
      </c>
      <c r="C2" s="4" t="s">
        <v>51</v>
      </c>
      <c r="D2" s="5" t="s">
        <v>13</v>
      </c>
      <c r="E2" s="5" t="s">
        <v>24</v>
      </c>
      <c r="F2" s="6" t="s">
        <v>137</v>
      </c>
    </row>
    <row r="3" spans="1:6" x14ac:dyDescent="0.6">
      <c r="A3" s="47"/>
      <c r="B3" s="7" t="s">
        <v>18</v>
      </c>
      <c r="C3" s="8" t="s">
        <v>21</v>
      </c>
      <c r="D3" s="9" t="s">
        <v>19</v>
      </c>
      <c r="E3" s="7" t="s">
        <v>23</v>
      </c>
      <c r="F3" s="7" t="s">
        <v>53</v>
      </c>
    </row>
    <row r="4" spans="1:6" x14ac:dyDescent="0.6">
      <c r="A4" s="10" t="s">
        <v>1</v>
      </c>
      <c r="B4" s="16">
        <v>1671</v>
      </c>
      <c r="C4" s="16">
        <v>200226</v>
      </c>
      <c r="D4" s="12">
        <v>0</v>
      </c>
      <c r="E4" s="12"/>
      <c r="F4" s="40"/>
    </row>
    <row r="5" spans="1:6" x14ac:dyDescent="0.6">
      <c r="A5" s="10" t="s">
        <v>2</v>
      </c>
      <c r="B5" s="16">
        <v>170</v>
      </c>
      <c r="C5" s="16">
        <v>170820</v>
      </c>
      <c r="D5" s="12">
        <v>3</v>
      </c>
      <c r="E5" s="12"/>
      <c r="F5" s="40">
        <v>3.7833333333333332</v>
      </c>
    </row>
    <row r="6" spans="1:6" x14ac:dyDescent="0.6">
      <c r="A6" s="10" t="s">
        <v>3</v>
      </c>
      <c r="B6" s="16">
        <v>116</v>
      </c>
      <c r="C6" s="16">
        <v>25500</v>
      </c>
      <c r="D6" s="12">
        <v>1</v>
      </c>
      <c r="E6" s="12"/>
      <c r="F6" s="40">
        <v>3.9142857142857141</v>
      </c>
    </row>
    <row r="7" spans="1:6" x14ac:dyDescent="0.6">
      <c r="A7" s="10" t="s">
        <v>4</v>
      </c>
      <c r="B7" s="16">
        <v>125</v>
      </c>
      <c r="C7" s="16">
        <v>10672</v>
      </c>
      <c r="D7" s="12">
        <v>0</v>
      </c>
      <c r="E7" s="12"/>
      <c r="F7" s="40">
        <v>3.9625000000000004</v>
      </c>
    </row>
    <row r="8" spans="1:6" x14ac:dyDescent="0.6">
      <c r="A8" s="10" t="s">
        <v>5</v>
      </c>
      <c r="B8" s="16">
        <v>55</v>
      </c>
      <c r="C8" s="16">
        <v>11888</v>
      </c>
      <c r="D8" s="12">
        <v>0</v>
      </c>
      <c r="E8" s="12"/>
      <c r="F8" s="40">
        <v>4.2666666666666666</v>
      </c>
    </row>
    <row r="9" spans="1:6" x14ac:dyDescent="0.6">
      <c r="A9" s="10" t="s">
        <v>6</v>
      </c>
      <c r="B9" s="16">
        <v>440</v>
      </c>
      <c r="C9" s="16">
        <v>38570</v>
      </c>
      <c r="D9" s="12">
        <v>1</v>
      </c>
      <c r="E9" s="12"/>
      <c r="F9" s="40">
        <v>3.88</v>
      </c>
    </row>
    <row r="10" spans="1:6" x14ac:dyDescent="0.6">
      <c r="A10" s="10" t="s">
        <v>7</v>
      </c>
      <c r="B10" s="16">
        <v>973</v>
      </c>
      <c r="C10" s="16">
        <v>22739</v>
      </c>
      <c r="D10" s="12">
        <v>0</v>
      </c>
      <c r="E10" s="12">
        <v>1</v>
      </c>
      <c r="F10" s="40">
        <v>4.0714285714285712</v>
      </c>
    </row>
    <row r="11" spans="1:6" x14ac:dyDescent="0.6">
      <c r="A11" s="10" t="s">
        <v>8</v>
      </c>
      <c r="B11" s="16">
        <v>370</v>
      </c>
      <c r="C11" s="16">
        <v>62646</v>
      </c>
      <c r="D11" s="12">
        <v>0</v>
      </c>
      <c r="E11" s="12"/>
      <c r="F11" s="40">
        <v>3.9</v>
      </c>
    </row>
    <row r="12" spans="1:6" x14ac:dyDescent="0.6">
      <c r="A12" s="10" t="s">
        <v>9</v>
      </c>
      <c r="B12" s="16">
        <v>195</v>
      </c>
      <c r="C12" s="16">
        <v>5998</v>
      </c>
      <c r="D12" s="12"/>
      <c r="E12" s="12"/>
      <c r="F12" s="40">
        <v>3</v>
      </c>
    </row>
    <row r="13" spans="1:6" s="15" customFormat="1" x14ac:dyDescent="0.6">
      <c r="A13" s="13" t="s">
        <v>0</v>
      </c>
      <c r="B13" s="14">
        <f>SUM(B4:B12)</f>
        <v>4115</v>
      </c>
      <c r="C13" s="14">
        <f>SUM(C4:C12)</f>
        <v>549059</v>
      </c>
      <c r="D13" s="14">
        <f t="shared" ref="D13:E13" si="0">SUM(D4:D12)</f>
        <v>5</v>
      </c>
      <c r="E13" s="14">
        <f t="shared" si="0"/>
        <v>1</v>
      </c>
      <c r="F13" s="17">
        <f>SUM(F4:F12)/8</f>
        <v>3.8472767857142856</v>
      </c>
    </row>
  </sheetData>
  <mergeCells count="2">
    <mergeCell ref="A1:F1"/>
    <mergeCell ref="A2:A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67"/>
  <sheetViews>
    <sheetView topLeftCell="A3" workbookViewId="0">
      <pane xSplit="3" ySplit="3" topLeftCell="D48" activePane="bottomRight" state="frozen"/>
      <selection activeCell="A3" sqref="A3"/>
      <selection pane="topRight" activeCell="D3" sqref="D3"/>
      <selection pane="bottomLeft" activeCell="A6" sqref="A6"/>
      <selection pane="bottomRight" activeCell="D69" sqref="C69:D69"/>
    </sheetView>
  </sheetViews>
  <sheetFormatPr defaultColWidth="11.59765625" defaultRowHeight="16.8" x14ac:dyDescent="0.5"/>
  <cols>
    <col min="1" max="1" width="10" style="21" bestFit="1" customWidth="1"/>
    <col min="2" max="2" width="10.09765625" style="21" bestFit="1" customWidth="1"/>
    <col min="3" max="3" width="11" style="21" bestFit="1" customWidth="1"/>
    <col min="4" max="6" width="7.59765625" style="21" customWidth="1"/>
    <col min="7" max="8" width="7.796875" style="21" bestFit="1" customWidth="1"/>
    <col min="9" max="10" width="7.59765625" style="21" bestFit="1" customWidth="1"/>
    <col min="11" max="12" width="7.796875" style="21" bestFit="1" customWidth="1"/>
    <col min="13" max="13" width="6.8984375" style="21" bestFit="1" customWidth="1"/>
    <col min="14" max="14" width="10.59765625" style="21" bestFit="1" customWidth="1"/>
    <col min="15" max="15" width="9.19921875" style="21" bestFit="1" customWidth="1"/>
    <col min="16" max="16" width="6.8984375" style="21" bestFit="1" customWidth="1"/>
    <col min="17" max="17" width="10.59765625" style="21" bestFit="1" customWidth="1"/>
    <col min="18" max="20" width="7.59765625" style="21" bestFit="1" customWidth="1"/>
    <col min="21" max="22" width="14.69921875" style="21" customWidth="1"/>
    <col min="23" max="23" width="5.69921875" style="21" customWidth="1"/>
    <col min="24" max="16384" width="11.59765625" style="21"/>
  </cols>
  <sheetData>
    <row r="3" spans="1:23" ht="22.05" customHeight="1" x14ac:dyDescent="0.5">
      <c r="A3" s="52" t="s">
        <v>61</v>
      </c>
      <c r="B3" s="52" t="s">
        <v>11</v>
      </c>
      <c r="C3" s="52" t="s">
        <v>62</v>
      </c>
      <c r="D3" s="54" t="s">
        <v>63</v>
      </c>
      <c r="E3" s="54"/>
      <c r="F3" s="54"/>
      <c r="G3" s="54" t="s">
        <v>64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19"/>
      <c r="V3" s="19"/>
      <c r="W3" s="20"/>
    </row>
    <row r="4" spans="1:23" ht="22.05" customHeight="1" x14ac:dyDescent="0.5">
      <c r="A4" s="53"/>
      <c r="B4" s="53"/>
      <c r="C4" s="53"/>
      <c r="D4" s="55" t="s">
        <v>65</v>
      </c>
      <c r="E4" s="55"/>
      <c r="F4" s="55"/>
      <c r="G4" s="22" t="s">
        <v>66</v>
      </c>
      <c r="H4" s="22" t="s">
        <v>67</v>
      </c>
      <c r="I4" s="22" t="s">
        <v>68</v>
      </c>
      <c r="J4" s="22" t="s">
        <v>69</v>
      </c>
      <c r="K4" s="22" t="s">
        <v>70</v>
      </c>
      <c r="L4" s="22" t="s">
        <v>71</v>
      </c>
      <c r="M4" s="54" t="s">
        <v>72</v>
      </c>
      <c r="N4" s="54"/>
      <c r="O4" s="22" t="s">
        <v>73</v>
      </c>
      <c r="P4" s="54" t="s">
        <v>74</v>
      </c>
      <c r="Q4" s="54"/>
      <c r="R4" s="22" t="s">
        <v>75</v>
      </c>
      <c r="S4" s="22" t="s">
        <v>76</v>
      </c>
      <c r="T4" s="22" t="s">
        <v>77</v>
      </c>
      <c r="U4" s="19"/>
      <c r="V4" s="19"/>
      <c r="W4" s="20"/>
    </row>
    <row r="5" spans="1:23" ht="22.8" customHeight="1" x14ac:dyDescent="0.5">
      <c r="A5" s="53"/>
      <c r="B5" s="53"/>
      <c r="C5" s="53"/>
      <c r="D5" s="22" t="s">
        <v>78</v>
      </c>
      <c r="E5" s="22" t="s">
        <v>68</v>
      </c>
      <c r="F5" s="22" t="s">
        <v>69</v>
      </c>
      <c r="G5" s="22" t="s">
        <v>79</v>
      </c>
      <c r="H5" s="22" t="s">
        <v>79</v>
      </c>
      <c r="I5" s="22" t="s">
        <v>79</v>
      </c>
      <c r="J5" s="22" t="s">
        <v>79</v>
      </c>
      <c r="K5" s="22" t="s">
        <v>79</v>
      </c>
      <c r="L5" s="22" t="s">
        <v>79</v>
      </c>
      <c r="M5" s="22" t="s">
        <v>80</v>
      </c>
      <c r="N5" s="22" t="s">
        <v>81</v>
      </c>
      <c r="O5" s="22" t="s">
        <v>79</v>
      </c>
      <c r="P5" s="22" t="s">
        <v>80</v>
      </c>
      <c r="Q5" s="22" t="s">
        <v>81</v>
      </c>
      <c r="R5" s="22" t="s">
        <v>79</v>
      </c>
      <c r="S5" s="22" t="s">
        <v>79</v>
      </c>
      <c r="T5" s="22" t="s">
        <v>79</v>
      </c>
      <c r="U5" s="19"/>
      <c r="V5" s="19"/>
      <c r="W5" s="20"/>
    </row>
    <row r="6" spans="1:23" ht="22.8" customHeight="1" x14ac:dyDescent="0.5">
      <c r="A6" s="23" t="s">
        <v>82</v>
      </c>
      <c r="B6" s="23" t="s">
        <v>7</v>
      </c>
      <c r="C6" s="23" t="s">
        <v>83</v>
      </c>
      <c r="D6" s="24">
        <v>10</v>
      </c>
      <c r="E6" s="24">
        <v>0</v>
      </c>
      <c r="F6" s="24">
        <v>232</v>
      </c>
      <c r="G6" s="24">
        <v>85</v>
      </c>
      <c r="H6" s="24">
        <v>0</v>
      </c>
      <c r="I6" s="24">
        <v>0</v>
      </c>
      <c r="J6" s="24">
        <v>71</v>
      </c>
      <c r="K6" s="24">
        <v>85</v>
      </c>
      <c r="L6" s="25"/>
      <c r="M6" s="24">
        <v>0</v>
      </c>
      <c r="N6" s="24">
        <v>29</v>
      </c>
      <c r="O6" s="24">
        <v>80</v>
      </c>
      <c r="P6" s="25"/>
      <c r="Q6" s="24">
        <v>0</v>
      </c>
      <c r="R6" s="24">
        <v>80</v>
      </c>
      <c r="S6" s="26">
        <v>3</v>
      </c>
      <c r="T6" s="26">
        <v>4</v>
      </c>
      <c r="U6" s="19"/>
      <c r="V6" s="19"/>
      <c r="W6" s="20"/>
    </row>
    <row r="7" spans="1:23" ht="22.8" customHeight="1" x14ac:dyDescent="0.5">
      <c r="A7" s="27" t="s">
        <v>82</v>
      </c>
      <c r="B7" s="27" t="s">
        <v>7</v>
      </c>
      <c r="C7" s="27" t="s">
        <v>84</v>
      </c>
      <c r="D7" s="28">
        <v>0</v>
      </c>
      <c r="E7" s="28">
        <v>0</v>
      </c>
      <c r="F7" s="28">
        <v>120</v>
      </c>
      <c r="G7" s="28">
        <v>90</v>
      </c>
      <c r="H7" s="28">
        <v>120</v>
      </c>
      <c r="I7" s="28">
        <v>110</v>
      </c>
      <c r="J7" s="28">
        <v>85</v>
      </c>
      <c r="K7" s="28">
        <v>150</v>
      </c>
      <c r="L7" s="28">
        <v>120</v>
      </c>
      <c r="M7" s="28">
        <v>35</v>
      </c>
      <c r="N7" s="28">
        <v>0</v>
      </c>
      <c r="O7" s="28">
        <v>95</v>
      </c>
      <c r="P7" s="28">
        <v>80</v>
      </c>
      <c r="Q7" s="28">
        <v>0</v>
      </c>
      <c r="R7" s="28">
        <v>90</v>
      </c>
      <c r="S7" s="29">
        <v>3</v>
      </c>
      <c r="T7" s="29">
        <v>3</v>
      </c>
      <c r="U7" s="19"/>
      <c r="V7" s="19"/>
      <c r="W7" s="20"/>
    </row>
    <row r="8" spans="1:23" ht="22.8" customHeight="1" x14ac:dyDescent="0.5">
      <c r="A8" s="27" t="s">
        <v>82</v>
      </c>
      <c r="B8" s="27" t="s">
        <v>7</v>
      </c>
      <c r="C8" s="27" t="s">
        <v>85</v>
      </c>
      <c r="D8" s="28">
        <v>20</v>
      </c>
      <c r="E8" s="28">
        <v>0</v>
      </c>
      <c r="F8" s="28">
        <v>485</v>
      </c>
      <c r="G8" s="28">
        <v>85</v>
      </c>
      <c r="H8" s="28">
        <v>0</v>
      </c>
      <c r="I8" s="28">
        <v>120</v>
      </c>
      <c r="J8" s="28">
        <v>76</v>
      </c>
      <c r="K8" s="28">
        <v>120</v>
      </c>
      <c r="L8" s="28">
        <v>100</v>
      </c>
      <c r="M8" s="28">
        <v>0</v>
      </c>
      <c r="N8" s="28">
        <v>32</v>
      </c>
      <c r="O8" s="28">
        <v>80</v>
      </c>
      <c r="P8" s="28">
        <v>0</v>
      </c>
      <c r="Q8" s="28">
        <v>55</v>
      </c>
      <c r="R8" s="28">
        <v>60</v>
      </c>
      <c r="S8" s="29">
        <v>3.3</v>
      </c>
      <c r="T8" s="29">
        <v>4</v>
      </c>
      <c r="U8" s="19"/>
      <c r="V8" s="19"/>
      <c r="W8" s="20"/>
    </row>
    <row r="9" spans="1:23" ht="22.8" customHeight="1" x14ac:dyDescent="0.5">
      <c r="A9" s="27" t="s">
        <v>82</v>
      </c>
      <c r="B9" s="27" t="s">
        <v>7</v>
      </c>
      <c r="C9" s="27" t="s">
        <v>86</v>
      </c>
      <c r="D9" s="28">
        <v>0</v>
      </c>
      <c r="E9" s="28">
        <v>0</v>
      </c>
      <c r="F9" s="28">
        <v>400</v>
      </c>
      <c r="G9" s="28">
        <v>94</v>
      </c>
      <c r="H9" s="28">
        <v>0</v>
      </c>
      <c r="I9" s="28">
        <v>93</v>
      </c>
      <c r="J9" s="28">
        <v>67</v>
      </c>
      <c r="K9" s="28">
        <v>123</v>
      </c>
      <c r="L9" s="28">
        <v>0</v>
      </c>
      <c r="M9" s="28">
        <v>24</v>
      </c>
      <c r="N9" s="28">
        <v>0</v>
      </c>
      <c r="O9" s="28">
        <v>80</v>
      </c>
      <c r="P9" s="28">
        <v>73</v>
      </c>
      <c r="Q9" s="28">
        <v>0</v>
      </c>
      <c r="R9" s="30"/>
      <c r="S9" s="29">
        <v>3.8</v>
      </c>
      <c r="T9" s="29">
        <v>4</v>
      </c>
      <c r="U9" s="19"/>
      <c r="V9" s="19"/>
      <c r="W9" s="20"/>
    </row>
    <row r="10" spans="1:23" ht="22.8" customHeight="1" x14ac:dyDescent="0.5">
      <c r="A10" s="27" t="s">
        <v>82</v>
      </c>
      <c r="B10" s="27" t="s">
        <v>7</v>
      </c>
      <c r="C10" s="27" t="s">
        <v>87</v>
      </c>
      <c r="D10" s="28">
        <v>2</v>
      </c>
      <c r="E10" s="28">
        <v>0</v>
      </c>
      <c r="F10" s="28">
        <v>1200</v>
      </c>
      <c r="G10" s="28">
        <v>100</v>
      </c>
      <c r="H10" s="28">
        <v>120</v>
      </c>
      <c r="I10" s="28">
        <v>100</v>
      </c>
      <c r="J10" s="28">
        <v>83</v>
      </c>
      <c r="K10" s="28">
        <v>130</v>
      </c>
      <c r="L10" s="28">
        <v>130</v>
      </c>
      <c r="M10" s="28">
        <v>40</v>
      </c>
      <c r="N10" s="28">
        <v>0</v>
      </c>
      <c r="O10" s="28">
        <v>100</v>
      </c>
      <c r="P10" s="28">
        <v>75</v>
      </c>
      <c r="Q10" s="28">
        <v>0</v>
      </c>
      <c r="R10" s="28">
        <v>75</v>
      </c>
      <c r="S10" s="29">
        <v>4.5</v>
      </c>
      <c r="T10" s="29">
        <v>5</v>
      </c>
      <c r="U10" s="19"/>
      <c r="V10" s="19"/>
      <c r="W10" s="20"/>
    </row>
    <row r="11" spans="1:23" ht="22.8" customHeight="1" x14ac:dyDescent="0.5">
      <c r="A11" s="27" t="s">
        <v>82</v>
      </c>
      <c r="B11" s="27" t="s">
        <v>7</v>
      </c>
      <c r="C11" s="27" t="s">
        <v>88</v>
      </c>
      <c r="D11" s="28">
        <v>35</v>
      </c>
      <c r="E11" s="28">
        <v>0</v>
      </c>
      <c r="F11" s="28">
        <v>115</v>
      </c>
      <c r="G11" s="28">
        <v>80</v>
      </c>
      <c r="H11" s="28">
        <v>100</v>
      </c>
      <c r="I11" s="28">
        <v>80</v>
      </c>
      <c r="J11" s="28">
        <v>65</v>
      </c>
      <c r="K11" s="28">
        <v>110</v>
      </c>
      <c r="L11" s="28">
        <v>0</v>
      </c>
      <c r="M11" s="28">
        <v>0</v>
      </c>
      <c r="N11" s="28">
        <v>0</v>
      </c>
      <c r="O11" s="28">
        <v>90</v>
      </c>
      <c r="P11" s="28">
        <v>70</v>
      </c>
      <c r="Q11" s="28">
        <v>55</v>
      </c>
      <c r="R11" s="28">
        <v>70</v>
      </c>
      <c r="S11" s="29">
        <v>3.5</v>
      </c>
      <c r="T11" s="29">
        <v>4</v>
      </c>
      <c r="U11" s="19"/>
      <c r="V11" s="19"/>
      <c r="W11" s="20"/>
    </row>
    <row r="12" spans="1:23" ht="22.8" customHeight="1" x14ac:dyDescent="0.5">
      <c r="A12" s="27" t="s">
        <v>82</v>
      </c>
      <c r="B12" s="27" t="s">
        <v>7</v>
      </c>
      <c r="C12" s="27" t="s">
        <v>89</v>
      </c>
      <c r="D12" s="28">
        <v>0</v>
      </c>
      <c r="E12" s="28">
        <v>0</v>
      </c>
      <c r="F12" s="28">
        <v>800</v>
      </c>
      <c r="G12" s="28">
        <v>80</v>
      </c>
      <c r="H12" s="28">
        <v>130</v>
      </c>
      <c r="I12" s="28">
        <v>105</v>
      </c>
      <c r="J12" s="28">
        <v>80</v>
      </c>
      <c r="K12" s="28">
        <v>140</v>
      </c>
      <c r="L12" s="28">
        <v>150</v>
      </c>
      <c r="M12" s="28">
        <v>0</v>
      </c>
      <c r="N12" s="28">
        <v>55</v>
      </c>
      <c r="O12" s="28">
        <v>90</v>
      </c>
      <c r="P12" s="28">
        <v>0</v>
      </c>
      <c r="Q12" s="28">
        <v>55</v>
      </c>
      <c r="R12" s="28">
        <v>120</v>
      </c>
      <c r="S12" s="29">
        <v>3.5</v>
      </c>
      <c r="T12" s="29">
        <v>4.5</v>
      </c>
      <c r="U12" s="19"/>
      <c r="V12" s="19"/>
      <c r="W12" s="20"/>
    </row>
    <row r="13" spans="1:23" s="34" customFormat="1" ht="22.8" customHeight="1" x14ac:dyDescent="0.5">
      <c r="A13" s="49" t="s">
        <v>90</v>
      </c>
      <c r="B13" s="50"/>
      <c r="C13" s="50"/>
      <c r="D13" s="50"/>
      <c r="E13" s="50"/>
      <c r="F13" s="51"/>
      <c r="G13" s="31">
        <f>(G6+G7+G8+G9+G10+G11+G12)/7</f>
        <v>87.714285714285708</v>
      </c>
      <c r="H13" s="31">
        <f>(H6+H7+H8+H9+H10+H11+H12)/4</f>
        <v>117.5</v>
      </c>
      <c r="I13" s="31">
        <f>(I6+I7+I8+I9+I10+I11+I12)/6</f>
        <v>101.33333333333333</v>
      </c>
      <c r="J13" s="31">
        <f>(J6+J7+J8+J9+J10+J11+J12)/7</f>
        <v>75.285714285714292</v>
      </c>
      <c r="K13" s="31">
        <f>(K6+K7+K8+K9+K10+K11+K12)/7</f>
        <v>122.57142857142857</v>
      </c>
      <c r="L13" s="31">
        <f>(L6+L7+L8+L9+L10+L11+L12)/4</f>
        <v>125</v>
      </c>
      <c r="M13" s="31">
        <f>(M6+M7+M8+M9+M10+M11+M12)/3</f>
        <v>33</v>
      </c>
      <c r="N13" s="31">
        <f>(N6+N7+N8+N9+N10+N11+N12)/3</f>
        <v>38.666666666666664</v>
      </c>
      <c r="O13" s="31">
        <f>(O6+O7+O8+O9+O10+O11+O12)/7</f>
        <v>87.857142857142861</v>
      </c>
      <c r="P13" s="31">
        <f>(P6+P7+P8+P9+P10+P11+P12)/4</f>
        <v>74.5</v>
      </c>
      <c r="Q13" s="31">
        <f>(Q6+Q7+Q8+Q9+Q10+Q11+Q12)/3</f>
        <v>55</v>
      </c>
      <c r="R13" s="31">
        <f>(R6+R7+R8+R9+R10+R11+R12)/6</f>
        <v>82.5</v>
      </c>
      <c r="S13" s="31">
        <f>(S6+S7+S8+S9+S10+S11+S12)/7</f>
        <v>3.5142857142857147</v>
      </c>
      <c r="T13" s="31">
        <f>(T6+T7+T8+T9+T10+T11+T12)/7</f>
        <v>4.0714285714285712</v>
      </c>
      <c r="U13" s="32"/>
      <c r="V13" s="32"/>
      <c r="W13" s="33"/>
    </row>
    <row r="14" spans="1:23" ht="22.8" customHeight="1" x14ac:dyDescent="0.5">
      <c r="A14" s="27" t="s">
        <v>82</v>
      </c>
      <c r="B14" s="27" t="s">
        <v>8</v>
      </c>
      <c r="C14" s="27" t="s">
        <v>91</v>
      </c>
      <c r="D14" s="28">
        <v>0</v>
      </c>
      <c r="E14" s="28">
        <v>0</v>
      </c>
      <c r="F14" s="28">
        <v>2600</v>
      </c>
      <c r="G14" s="28">
        <v>90</v>
      </c>
      <c r="H14" s="28">
        <v>97</v>
      </c>
      <c r="I14" s="28">
        <v>90</v>
      </c>
      <c r="J14" s="28">
        <v>60</v>
      </c>
      <c r="K14" s="28">
        <v>135</v>
      </c>
      <c r="L14" s="28">
        <v>130</v>
      </c>
      <c r="M14" s="28">
        <v>44</v>
      </c>
      <c r="N14" s="28">
        <v>33</v>
      </c>
      <c r="O14" s="28">
        <v>75</v>
      </c>
      <c r="P14" s="28">
        <v>0</v>
      </c>
      <c r="Q14" s="28">
        <v>58</v>
      </c>
      <c r="R14" s="28">
        <v>50</v>
      </c>
      <c r="S14" s="29">
        <v>2.5</v>
      </c>
      <c r="T14" s="29">
        <v>4</v>
      </c>
      <c r="U14" s="19"/>
      <c r="V14" s="19"/>
      <c r="W14" s="20"/>
    </row>
    <row r="15" spans="1:23" ht="22.8" customHeight="1" x14ac:dyDescent="0.5">
      <c r="A15" s="27" t="s">
        <v>82</v>
      </c>
      <c r="B15" s="27" t="s">
        <v>8</v>
      </c>
      <c r="C15" s="27" t="s">
        <v>92</v>
      </c>
      <c r="D15" s="28">
        <v>0</v>
      </c>
      <c r="E15" s="28">
        <v>0</v>
      </c>
      <c r="F15" s="28">
        <v>56</v>
      </c>
      <c r="G15" s="28">
        <v>95</v>
      </c>
      <c r="H15" s="28">
        <v>90</v>
      </c>
      <c r="I15" s="28">
        <v>92</v>
      </c>
      <c r="J15" s="28">
        <v>80</v>
      </c>
      <c r="K15" s="28">
        <v>122</v>
      </c>
      <c r="L15" s="28">
        <v>0</v>
      </c>
      <c r="M15" s="28">
        <v>0</v>
      </c>
      <c r="N15" s="28">
        <v>34</v>
      </c>
      <c r="O15" s="28">
        <v>90</v>
      </c>
      <c r="P15" s="28">
        <v>0</v>
      </c>
      <c r="Q15" s="28">
        <v>73</v>
      </c>
      <c r="R15" s="28">
        <v>73</v>
      </c>
      <c r="S15" s="29">
        <v>2.7</v>
      </c>
      <c r="T15" s="29">
        <v>3.8</v>
      </c>
      <c r="U15" s="19"/>
      <c r="V15" s="19"/>
      <c r="W15" s="20"/>
    </row>
    <row r="16" spans="1:23" s="34" customFormat="1" ht="22.8" customHeight="1" x14ac:dyDescent="0.5">
      <c r="A16" s="49" t="s">
        <v>93</v>
      </c>
      <c r="B16" s="50"/>
      <c r="C16" s="50"/>
      <c r="D16" s="50"/>
      <c r="E16" s="50"/>
      <c r="F16" s="51"/>
      <c r="G16" s="31">
        <f>(G14+G15)/2</f>
        <v>92.5</v>
      </c>
      <c r="H16" s="31">
        <f t="shared" ref="H16:T16" si="0">(H14+H15)/2</f>
        <v>93.5</v>
      </c>
      <c r="I16" s="31">
        <f t="shared" si="0"/>
        <v>91</v>
      </c>
      <c r="J16" s="31">
        <f t="shared" si="0"/>
        <v>70</v>
      </c>
      <c r="K16" s="31">
        <f t="shared" si="0"/>
        <v>128.5</v>
      </c>
      <c r="L16" s="31">
        <f>(L14+L15)/1</f>
        <v>130</v>
      </c>
      <c r="M16" s="31">
        <f>(M14+M15)/1</f>
        <v>44</v>
      </c>
      <c r="N16" s="31">
        <f t="shared" si="0"/>
        <v>33.5</v>
      </c>
      <c r="O16" s="31">
        <f t="shared" si="0"/>
        <v>82.5</v>
      </c>
      <c r="P16" s="31">
        <f t="shared" si="0"/>
        <v>0</v>
      </c>
      <c r="Q16" s="31">
        <f t="shared" si="0"/>
        <v>65.5</v>
      </c>
      <c r="R16" s="31">
        <f t="shared" si="0"/>
        <v>61.5</v>
      </c>
      <c r="S16" s="31">
        <f t="shared" si="0"/>
        <v>2.6</v>
      </c>
      <c r="T16" s="31">
        <f t="shared" si="0"/>
        <v>3.9</v>
      </c>
      <c r="U16" s="32"/>
      <c r="V16" s="32"/>
      <c r="W16" s="33"/>
    </row>
    <row r="17" spans="1:23" ht="22.8" customHeight="1" x14ac:dyDescent="0.5">
      <c r="A17" s="27" t="s">
        <v>82</v>
      </c>
      <c r="B17" s="27" t="s">
        <v>6</v>
      </c>
      <c r="C17" s="27" t="s">
        <v>94</v>
      </c>
      <c r="D17" s="28">
        <v>4</v>
      </c>
      <c r="E17" s="28">
        <v>0</v>
      </c>
      <c r="F17" s="28">
        <v>23</v>
      </c>
      <c r="G17" s="28">
        <v>95</v>
      </c>
      <c r="H17" s="28">
        <v>0</v>
      </c>
      <c r="I17" s="28">
        <v>93</v>
      </c>
      <c r="J17" s="28">
        <v>80</v>
      </c>
      <c r="K17" s="28">
        <v>120</v>
      </c>
      <c r="L17" s="28">
        <v>0</v>
      </c>
      <c r="M17" s="28">
        <v>40</v>
      </c>
      <c r="N17" s="28">
        <v>35</v>
      </c>
      <c r="O17" s="28">
        <v>120</v>
      </c>
      <c r="P17" s="28">
        <v>70</v>
      </c>
      <c r="Q17" s="28">
        <v>0</v>
      </c>
      <c r="R17" s="28">
        <v>100</v>
      </c>
      <c r="S17" s="29">
        <v>3</v>
      </c>
      <c r="T17" s="29">
        <v>4</v>
      </c>
      <c r="U17" s="19"/>
      <c r="V17" s="19"/>
      <c r="W17" s="20"/>
    </row>
    <row r="18" spans="1:23" ht="22.8" customHeight="1" x14ac:dyDescent="0.5">
      <c r="A18" s="27" t="s">
        <v>82</v>
      </c>
      <c r="B18" s="27" t="s">
        <v>6</v>
      </c>
      <c r="C18" s="27" t="s">
        <v>95</v>
      </c>
      <c r="D18" s="28">
        <v>0</v>
      </c>
      <c r="E18" s="28">
        <v>0</v>
      </c>
      <c r="F18" s="28">
        <v>7458</v>
      </c>
      <c r="G18" s="28">
        <v>100</v>
      </c>
      <c r="H18" s="28">
        <v>120</v>
      </c>
      <c r="I18" s="28">
        <v>120</v>
      </c>
      <c r="J18" s="28">
        <v>75</v>
      </c>
      <c r="K18" s="28">
        <v>150</v>
      </c>
      <c r="L18" s="28">
        <v>150</v>
      </c>
      <c r="M18" s="28">
        <v>37</v>
      </c>
      <c r="N18" s="28">
        <v>35</v>
      </c>
      <c r="O18" s="28">
        <v>100</v>
      </c>
      <c r="P18" s="28">
        <v>40</v>
      </c>
      <c r="Q18" s="28">
        <v>35</v>
      </c>
      <c r="R18" s="28">
        <v>100</v>
      </c>
      <c r="S18" s="29">
        <v>3.5</v>
      </c>
      <c r="T18" s="29">
        <v>4</v>
      </c>
      <c r="U18" s="19"/>
      <c r="V18" s="19"/>
      <c r="W18" s="20"/>
    </row>
    <row r="19" spans="1:23" ht="22.8" customHeight="1" x14ac:dyDescent="0.5">
      <c r="A19" s="27" t="s">
        <v>82</v>
      </c>
      <c r="B19" s="27" t="s">
        <v>6</v>
      </c>
      <c r="C19" s="27" t="s">
        <v>96</v>
      </c>
      <c r="D19" s="28">
        <v>0</v>
      </c>
      <c r="E19" s="28">
        <v>0</v>
      </c>
      <c r="F19" s="28">
        <v>130</v>
      </c>
      <c r="G19" s="28">
        <v>100</v>
      </c>
      <c r="H19" s="28">
        <v>98</v>
      </c>
      <c r="I19" s="28">
        <v>110</v>
      </c>
      <c r="J19" s="28">
        <v>84</v>
      </c>
      <c r="K19" s="28">
        <v>110</v>
      </c>
      <c r="L19" s="28">
        <v>110</v>
      </c>
      <c r="M19" s="28">
        <v>38</v>
      </c>
      <c r="N19" s="28">
        <v>40</v>
      </c>
      <c r="O19" s="28">
        <v>80</v>
      </c>
      <c r="P19" s="28">
        <v>90</v>
      </c>
      <c r="Q19" s="28">
        <v>0</v>
      </c>
      <c r="R19" s="28">
        <v>80</v>
      </c>
      <c r="S19" s="29">
        <v>4</v>
      </c>
      <c r="T19" s="29">
        <v>4</v>
      </c>
      <c r="U19" s="19"/>
      <c r="V19" s="19"/>
      <c r="W19" s="20"/>
    </row>
    <row r="20" spans="1:23" ht="22.8" customHeight="1" x14ac:dyDescent="0.5">
      <c r="A20" s="27" t="s">
        <v>82</v>
      </c>
      <c r="B20" s="27" t="s">
        <v>6</v>
      </c>
      <c r="C20" s="27" t="s">
        <v>97</v>
      </c>
      <c r="D20" s="28">
        <v>0</v>
      </c>
      <c r="E20" s="28">
        <v>0</v>
      </c>
      <c r="F20" s="28">
        <v>130</v>
      </c>
      <c r="G20" s="28">
        <v>100</v>
      </c>
      <c r="H20" s="28">
        <v>180</v>
      </c>
      <c r="I20" s="28">
        <v>100</v>
      </c>
      <c r="J20" s="28">
        <v>75</v>
      </c>
      <c r="K20" s="28">
        <v>120</v>
      </c>
      <c r="L20" s="28">
        <v>120</v>
      </c>
      <c r="M20" s="28">
        <v>30</v>
      </c>
      <c r="N20" s="28">
        <v>35</v>
      </c>
      <c r="O20" s="28">
        <v>80</v>
      </c>
      <c r="P20" s="28">
        <v>70</v>
      </c>
      <c r="Q20" s="28">
        <v>75</v>
      </c>
      <c r="R20" s="28">
        <v>80</v>
      </c>
      <c r="S20" s="29">
        <v>3</v>
      </c>
      <c r="T20" s="29">
        <v>3</v>
      </c>
      <c r="U20" s="19"/>
      <c r="V20" s="19"/>
      <c r="W20" s="20"/>
    </row>
    <row r="21" spans="1:23" ht="22.8" customHeight="1" x14ac:dyDescent="0.5">
      <c r="A21" s="27" t="s">
        <v>82</v>
      </c>
      <c r="B21" s="27" t="s">
        <v>6</v>
      </c>
      <c r="C21" s="27" t="s">
        <v>98</v>
      </c>
      <c r="D21" s="28">
        <v>0</v>
      </c>
      <c r="E21" s="28">
        <v>25</v>
      </c>
      <c r="F21" s="28">
        <v>0</v>
      </c>
      <c r="G21" s="28">
        <v>90</v>
      </c>
      <c r="H21" s="28">
        <v>0</v>
      </c>
      <c r="I21" s="28">
        <v>70</v>
      </c>
      <c r="J21" s="28">
        <v>80</v>
      </c>
      <c r="K21" s="28">
        <v>127</v>
      </c>
      <c r="L21" s="28">
        <v>120</v>
      </c>
      <c r="M21" s="28">
        <v>39</v>
      </c>
      <c r="N21" s="28">
        <v>12</v>
      </c>
      <c r="O21" s="28">
        <v>120</v>
      </c>
      <c r="P21" s="28">
        <v>95</v>
      </c>
      <c r="Q21" s="28">
        <v>0</v>
      </c>
      <c r="R21" s="28">
        <v>70</v>
      </c>
      <c r="S21" s="29">
        <v>3.9</v>
      </c>
      <c r="T21" s="29">
        <v>4.4000000000000004</v>
      </c>
      <c r="U21" s="19"/>
      <c r="V21" s="19"/>
      <c r="W21" s="20"/>
    </row>
    <row r="22" spans="1:23" s="34" customFormat="1" ht="22.8" customHeight="1" x14ac:dyDescent="0.5">
      <c r="A22" s="49" t="s">
        <v>99</v>
      </c>
      <c r="B22" s="50"/>
      <c r="C22" s="50"/>
      <c r="D22" s="50"/>
      <c r="E22" s="50"/>
      <c r="F22" s="51"/>
      <c r="G22" s="31">
        <f>(G17+G18+G19+G20+G21)/5</f>
        <v>97</v>
      </c>
      <c r="H22" s="31">
        <f>(H17+H18+H19+H20+H21)/3</f>
        <v>132.66666666666666</v>
      </c>
      <c r="I22" s="31">
        <f t="shared" ref="I22:T22" si="1">(I17+I18+I19+I20+I21)/5</f>
        <v>98.6</v>
      </c>
      <c r="J22" s="31">
        <f t="shared" si="1"/>
        <v>78.8</v>
      </c>
      <c r="K22" s="31">
        <f t="shared" si="1"/>
        <v>125.4</v>
      </c>
      <c r="L22" s="31">
        <f>(L17+L18+L19+L20+L21)/4</f>
        <v>125</v>
      </c>
      <c r="M22" s="31">
        <f t="shared" si="1"/>
        <v>36.799999999999997</v>
      </c>
      <c r="N22" s="31">
        <f t="shared" si="1"/>
        <v>31.4</v>
      </c>
      <c r="O22" s="31">
        <f t="shared" si="1"/>
        <v>100</v>
      </c>
      <c r="P22" s="31">
        <f t="shared" si="1"/>
        <v>73</v>
      </c>
      <c r="Q22" s="31">
        <f>(Q17+Q18+Q19+Q20+Q21)/2</f>
        <v>55</v>
      </c>
      <c r="R22" s="31">
        <f t="shared" si="1"/>
        <v>86</v>
      </c>
      <c r="S22" s="31">
        <f t="shared" si="1"/>
        <v>3.4799999999999995</v>
      </c>
      <c r="T22" s="31">
        <f t="shared" si="1"/>
        <v>3.88</v>
      </c>
      <c r="U22" s="32"/>
      <c r="V22" s="32"/>
      <c r="W22" s="33"/>
    </row>
    <row r="23" spans="1:23" ht="22.8" customHeight="1" x14ac:dyDescent="0.5">
      <c r="A23" s="27" t="s">
        <v>82</v>
      </c>
      <c r="B23" s="27" t="s">
        <v>5</v>
      </c>
      <c r="C23" s="27" t="s">
        <v>100</v>
      </c>
      <c r="D23" s="28">
        <v>0</v>
      </c>
      <c r="E23" s="28">
        <v>0</v>
      </c>
      <c r="F23" s="28">
        <v>1855</v>
      </c>
      <c r="G23" s="28">
        <v>85</v>
      </c>
      <c r="H23" s="28">
        <v>95</v>
      </c>
      <c r="I23" s="28">
        <v>80</v>
      </c>
      <c r="J23" s="28">
        <v>64</v>
      </c>
      <c r="K23" s="28">
        <v>120</v>
      </c>
      <c r="L23" s="28">
        <v>120</v>
      </c>
      <c r="M23" s="28">
        <v>0</v>
      </c>
      <c r="N23" s="28">
        <v>37</v>
      </c>
      <c r="O23" s="28">
        <v>100</v>
      </c>
      <c r="P23" s="28">
        <v>72</v>
      </c>
      <c r="Q23" s="28">
        <v>0</v>
      </c>
      <c r="R23" s="28">
        <v>72</v>
      </c>
      <c r="S23" s="29">
        <v>2.9</v>
      </c>
      <c r="T23" s="29">
        <v>0</v>
      </c>
      <c r="U23" s="19"/>
      <c r="V23" s="19"/>
      <c r="W23" s="20"/>
    </row>
    <row r="24" spans="1:23" ht="22.8" customHeight="1" x14ac:dyDescent="0.5">
      <c r="A24" s="27" t="s">
        <v>82</v>
      </c>
      <c r="B24" s="27" t="s">
        <v>5</v>
      </c>
      <c r="C24" s="27" t="s">
        <v>101</v>
      </c>
      <c r="D24" s="28">
        <v>0</v>
      </c>
      <c r="E24" s="28">
        <v>0</v>
      </c>
      <c r="F24" s="28">
        <v>208</v>
      </c>
      <c r="G24" s="28">
        <v>80</v>
      </c>
      <c r="H24" s="28">
        <v>0</v>
      </c>
      <c r="I24" s="28">
        <v>70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100</v>
      </c>
      <c r="P24" s="28">
        <v>0</v>
      </c>
      <c r="Q24" s="28">
        <v>0</v>
      </c>
      <c r="R24" s="28">
        <v>0</v>
      </c>
      <c r="S24" s="29">
        <v>3</v>
      </c>
      <c r="T24" s="29">
        <v>5</v>
      </c>
      <c r="U24" s="19"/>
      <c r="V24" s="19"/>
      <c r="W24" s="20"/>
    </row>
    <row r="25" spans="1:23" ht="22.8" customHeight="1" x14ac:dyDescent="0.5">
      <c r="A25" s="27" t="s">
        <v>82</v>
      </c>
      <c r="B25" s="27" t="s">
        <v>5</v>
      </c>
      <c r="C25" s="27" t="s">
        <v>102</v>
      </c>
      <c r="D25" s="28">
        <v>0</v>
      </c>
      <c r="E25" s="28">
        <v>0</v>
      </c>
      <c r="F25" s="28">
        <v>280</v>
      </c>
      <c r="G25" s="28">
        <v>85</v>
      </c>
      <c r="H25" s="28">
        <v>0</v>
      </c>
      <c r="I25" s="28">
        <v>80</v>
      </c>
      <c r="J25" s="28">
        <v>74</v>
      </c>
      <c r="K25" s="28">
        <v>110</v>
      </c>
      <c r="L25" s="28">
        <v>100</v>
      </c>
      <c r="M25" s="28">
        <v>0</v>
      </c>
      <c r="N25" s="28">
        <v>39</v>
      </c>
      <c r="O25" s="28">
        <v>100</v>
      </c>
      <c r="P25" s="28">
        <v>0</v>
      </c>
      <c r="Q25" s="28">
        <v>0</v>
      </c>
      <c r="R25" s="28">
        <v>0</v>
      </c>
      <c r="S25" s="29">
        <v>2.9</v>
      </c>
      <c r="T25" s="29">
        <v>4</v>
      </c>
      <c r="U25" s="19"/>
      <c r="V25" s="19"/>
      <c r="W25" s="20"/>
    </row>
    <row r="26" spans="1:23" ht="22.8" customHeight="1" x14ac:dyDescent="0.5">
      <c r="A26" s="27" t="s">
        <v>82</v>
      </c>
      <c r="B26" s="27" t="s">
        <v>5</v>
      </c>
      <c r="C26" s="27" t="s">
        <v>103</v>
      </c>
      <c r="D26" s="28">
        <v>0</v>
      </c>
      <c r="E26" s="28">
        <v>0</v>
      </c>
      <c r="F26" s="28">
        <v>32</v>
      </c>
      <c r="G26" s="28">
        <v>82</v>
      </c>
      <c r="H26" s="28">
        <v>0</v>
      </c>
      <c r="I26" s="28">
        <v>84</v>
      </c>
      <c r="J26" s="28">
        <v>76</v>
      </c>
      <c r="K26" s="28">
        <v>140</v>
      </c>
      <c r="L26" s="28">
        <v>0</v>
      </c>
      <c r="M26" s="28">
        <v>0</v>
      </c>
      <c r="N26" s="28">
        <v>37</v>
      </c>
      <c r="O26" s="28">
        <v>80</v>
      </c>
      <c r="P26" s="28">
        <v>80</v>
      </c>
      <c r="Q26" s="28">
        <v>0</v>
      </c>
      <c r="R26" s="28">
        <v>80</v>
      </c>
      <c r="S26" s="29">
        <v>0</v>
      </c>
      <c r="T26" s="29">
        <v>0</v>
      </c>
      <c r="U26" s="19"/>
      <c r="V26" s="19"/>
      <c r="W26" s="20"/>
    </row>
    <row r="27" spans="1:23" ht="22.8" customHeight="1" x14ac:dyDescent="0.5">
      <c r="A27" s="27" t="s">
        <v>82</v>
      </c>
      <c r="B27" s="27" t="s">
        <v>5</v>
      </c>
      <c r="C27" s="27" t="s">
        <v>104</v>
      </c>
      <c r="D27" s="28">
        <v>0</v>
      </c>
      <c r="E27" s="28">
        <v>0</v>
      </c>
      <c r="F27" s="28">
        <v>192</v>
      </c>
      <c r="G27" s="28">
        <v>90</v>
      </c>
      <c r="H27" s="28">
        <v>95</v>
      </c>
      <c r="I27" s="28">
        <v>100</v>
      </c>
      <c r="J27" s="28">
        <v>80</v>
      </c>
      <c r="K27" s="28">
        <v>120</v>
      </c>
      <c r="L27" s="28">
        <v>0</v>
      </c>
      <c r="M27" s="28">
        <v>0</v>
      </c>
      <c r="N27" s="28">
        <v>35</v>
      </c>
      <c r="O27" s="28">
        <v>80</v>
      </c>
      <c r="P27" s="28">
        <v>70</v>
      </c>
      <c r="Q27" s="28">
        <v>0</v>
      </c>
      <c r="R27" s="28">
        <v>100</v>
      </c>
      <c r="S27" s="29">
        <v>2.8</v>
      </c>
      <c r="T27" s="29">
        <v>3.8</v>
      </c>
      <c r="U27" s="19"/>
      <c r="V27" s="19"/>
      <c r="W27" s="20"/>
    </row>
    <row r="28" spans="1:23" s="34" customFormat="1" ht="22.8" customHeight="1" x14ac:dyDescent="0.5">
      <c r="A28" s="49" t="s">
        <v>105</v>
      </c>
      <c r="B28" s="50"/>
      <c r="C28" s="50"/>
      <c r="D28" s="50"/>
      <c r="E28" s="50"/>
      <c r="F28" s="51"/>
      <c r="G28" s="31">
        <f>(G23+G24+G25+G26+G27)/5</f>
        <v>84.4</v>
      </c>
      <c r="H28" s="31">
        <f>(H23+H24+H25+H26+H27)/2</f>
        <v>95</v>
      </c>
      <c r="I28" s="31">
        <f t="shared" ref="I28" si="2">(I23+I24+I25+I26+I27)/5</f>
        <v>82.8</v>
      </c>
      <c r="J28" s="31">
        <f>(J23+J24+J25+J26+J27)/4</f>
        <v>73.5</v>
      </c>
      <c r="K28" s="31">
        <f>(K23+K24+K25+K26+K27)/4</f>
        <v>122.5</v>
      </c>
      <c r="L28" s="31">
        <f>(L23+L24+L25+L26+L27)/2</f>
        <v>110</v>
      </c>
      <c r="M28" s="31">
        <f t="shared" ref="M28" si="3">(M23+M24+M25+M26+M27)/5</f>
        <v>0</v>
      </c>
      <c r="N28" s="31">
        <f>(N23+N24+N25+N26+N27)/4</f>
        <v>37</v>
      </c>
      <c r="O28" s="31">
        <f t="shared" ref="O28" si="4">(O23+O24+O25+O26+O27)/5</f>
        <v>92</v>
      </c>
      <c r="P28" s="31">
        <f>(P23+P24+P25+P26+P27)/3</f>
        <v>74</v>
      </c>
      <c r="Q28" s="31">
        <f>(Q23+Q24+Q25+Q26+Q27)/2</f>
        <v>0</v>
      </c>
      <c r="R28" s="31">
        <f>(R23+R24+R25+R26+R27)/3</f>
        <v>84</v>
      </c>
      <c r="S28" s="31">
        <f>(S23+S24+S25+S26+S27)/4</f>
        <v>2.9000000000000004</v>
      </c>
      <c r="T28" s="31">
        <f>(T23+T24+T25+T26+T27)/3</f>
        <v>4.2666666666666666</v>
      </c>
      <c r="U28" s="32"/>
      <c r="V28" s="32"/>
      <c r="W28" s="33"/>
    </row>
    <row r="29" spans="1:23" ht="22.8" customHeight="1" x14ac:dyDescent="0.5">
      <c r="A29" s="27" t="s">
        <v>82</v>
      </c>
      <c r="B29" s="27" t="s">
        <v>4</v>
      </c>
      <c r="C29" s="27" t="s">
        <v>106</v>
      </c>
      <c r="D29" s="28">
        <v>0</v>
      </c>
      <c r="E29" s="28">
        <v>0</v>
      </c>
      <c r="F29" s="28">
        <v>2990</v>
      </c>
      <c r="G29" s="28">
        <v>0</v>
      </c>
      <c r="H29" s="28">
        <v>0</v>
      </c>
      <c r="I29" s="28">
        <v>0</v>
      </c>
      <c r="J29" s="28">
        <v>80</v>
      </c>
      <c r="K29" s="28">
        <v>0</v>
      </c>
      <c r="L29" s="28">
        <v>0</v>
      </c>
      <c r="M29" s="28">
        <v>35</v>
      </c>
      <c r="N29" s="28">
        <v>26</v>
      </c>
      <c r="O29" s="28">
        <v>54</v>
      </c>
      <c r="P29" s="28">
        <v>50</v>
      </c>
      <c r="Q29" s="28">
        <v>0</v>
      </c>
      <c r="R29" s="28">
        <v>60</v>
      </c>
      <c r="S29" s="29">
        <v>3.1</v>
      </c>
      <c r="T29" s="29">
        <v>4</v>
      </c>
      <c r="U29" s="19"/>
      <c r="V29" s="19"/>
      <c r="W29" s="20"/>
    </row>
    <row r="30" spans="1:23" ht="22.8" customHeight="1" x14ac:dyDescent="0.5">
      <c r="A30" s="27" t="s">
        <v>82</v>
      </c>
      <c r="B30" s="27" t="s">
        <v>4</v>
      </c>
      <c r="C30" s="27" t="s">
        <v>107</v>
      </c>
      <c r="D30" s="28">
        <v>0</v>
      </c>
      <c r="E30" s="28">
        <v>0</v>
      </c>
      <c r="F30" s="28">
        <v>118</v>
      </c>
      <c r="G30" s="28">
        <v>94</v>
      </c>
      <c r="H30" s="28">
        <v>0</v>
      </c>
      <c r="I30" s="28">
        <v>0</v>
      </c>
      <c r="J30" s="28">
        <v>71</v>
      </c>
      <c r="K30" s="28">
        <v>0</v>
      </c>
      <c r="L30" s="28">
        <v>0</v>
      </c>
      <c r="M30" s="28">
        <v>23</v>
      </c>
      <c r="N30" s="28">
        <v>38</v>
      </c>
      <c r="O30" s="28">
        <v>0</v>
      </c>
      <c r="P30" s="28">
        <v>73</v>
      </c>
      <c r="Q30" s="28">
        <v>0</v>
      </c>
      <c r="R30" s="28">
        <v>0</v>
      </c>
      <c r="S30" s="29">
        <v>2.9</v>
      </c>
      <c r="T30" s="29">
        <v>4</v>
      </c>
      <c r="U30" s="19"/>
      <c r="V30" s="19"/>
      <c r="W30" s="20"/>
    </row>
    <row r="31" spans="1:23" ht="22.8" customHeight="1" x14ac:dyDescent="0.5">
      <c r="A31" s="27" t="s">
        <v>82</v>
      </c>
      <c r="B31" s="27" t="s">
        <v>4</v>
      </c>
      <c r="C31" s="27" t="s">
        <v>108</v>
      </c>
      <c r="D31" s="28">
        <v>0</v>
      </c>
      <c r="E31" s="28">
        <v>0</v>
      </c>
      <c r="F31" s="28">
        <v>1800</v>
      </c>
      <c r="G31" s="28">
        <v>0</v>
      </c>
      <c r="H31" s="28">
        <v>0</v>
      </c>
      <c r="I31" s="28">
        <v>0</v>
      </c>
      <c r="J31" s="28">
        <v>58</v>
      </c>
      <c r="K31" s="28">
        <v>0</v>
      </c>
      <c r="L31" s="28">
        <v>0</v>
      </c>
      <c r="M31" s="28">
        <v>32</v>
      </c>
      <c r="N31" s="28">
        <v>0</v>
      </c>
      <c r="O31" s="28">
        <v>75</v>
      </c>
      <c r="P31" s="28">
        <v>70</v>
      </c>
      <c r="Q31" s="28">
        <v>0</v>
      </c>
      <c r="R31" s="28">
        <v>70</v>
      </c>
      <c r="S31" s="29">
        <v>3.3</v>
      </c>
      <c r="T31" s="29">
        <v>3.6</v>
      </c>
      <c r="U31" s="19"/>
      <c r="V31" s="19"/>
      <c r="W31" s="20"/>
    </row>
    <row r="32" spans="1:23" ht="22.8" customHeight="1" x14ac:dyDescent="0.5">
      <c r="A32" s="27" t="s">
        <v>82</v>
      </c>
      <c r="B32" s="27" t="s">
        <v>4</v>
      </c>
      <c r="C32" s="27" t="s">
        <v>109</v>
      </c>
      <c r="D32" s="28">
        <v>0</v>
      </c>
      <c r="E32" s="28">
        <v>0</v>
      </c>
      <c r="F32" s="28">
        <v>12</v>
      </c>
      <c r="G32" s="28">
        <v>92</v>
      </c>
      <c r="H32" s="28">
        <v>0</v>
      </c>
      <c r="I32" s="28">
        <v>0</v>
      </c>
      <c r="J32" s="28">
        <v>67</v>
      </c>
      <c r="K32" s="28">
        <v>0</v>
      </c>
      <c r="L32" s="28">
        <v>0</v>
      </c>
      <c r="M32" s="28">
        <v>30</v>
      </c>
      <c r="N32" s="28">
        <v>26</v>
      </c>
      <c r="O32" s="28">
        <v>0</v>
      </c>
      <c r="P32" s="28">
        <v>73</v>
      </c>
      <c r="Q32" s="28">
        <v>0</v>
      </c>
      <c r="R32" s="28">
        <v>0</v>
      </c>
      <c r="S32" s="29">
        <v>3</v>
      </c>
      <c r="T32" s="29">
        <v>3.9</v>
      </c>
      <c r="U32" s="19"/>
      <c r="V32" s="19"/>
      <c r="W32" s="20"/>
    </row>
    <row r="33" spans="1:23" ht="22.8" customHeight="1" x14ac:dyDescent="0.5">
      <c r="A33" s="27" t="s">
        <v>82</v>
      </c>
      <c r="B33" s="27" t="s">
        <v>4</v>
      </c>
      <c r="C33" s="27" t="s">
        <v>110</v>
      </c>
      <c r="D33" s="28">
        <v>4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64</v>
      </c>
      <c r="K33" s="28">
        <v>0</v>
      </c>
      <c r="L33" s="28">
        <v>0</v>
      </c>
      <c r="M33" s="28">
        <v>34</v>
      </c>
      <c r="N33" s="28">
        <v>37</v>
      </c>
      <c r="O33" s="28">
        <v>75</v>
      </c>
      <c r="P33" s="28">
        <v>70</v>
      </c>
      <c r="Q33" s="28">
        <v>0</v>
      </c>
      <c r="R33" s="28">
        <v>70</v>
      </c>
      <c r="S33" s="29">
        <v>3.2</v>
      </c>
      <c r="T33" s="29">
        <v>3.6</v>
      </c>
      <c r="U33" s="19"/>
      <c r="V33" s="19"/>
      <c r="W33" s="20"/>
    </row>
    <row r="34" spans="1:23" ht="22.8" customHeight="1" x14ac:dyDescent="0.5">
      <c r="A34" s="27" t="s">
        <v>82</v>
      </c>
      <c r="B34" s="27" t="s">
        <v>4</v>
      </c>
      <c r="C34" s="27" t="s">
        <v>111</v>
      </c>
      <c r="D34" s="28">
        <v>0</v>
      </c>
      <c r="E34" s="28">
        <v>0</v>
      </c>
      <c r="F34" s="28">
        <v>254</v>
      </c>
      <c r="G34" s="28">
        <v>0</v>
      </c>
      <c r="H34" s="28">
        <v>0</v>
      </c>
      <c r="I34" s="28">
        <v>0</v>
      </c>
      <c r="J34" s="28">
        <v>72</v>
      </c>
      <c r="K34" s="28">
        <v>0</v>
      </c>
      <c r="L34" s="28">
        <v>0</v>
      </c>
      <c r="M34" s="28">
        <v>30</v>
      </c>
      <c r="N34" s="28">
        <v>0</v>
      </c>
      <c r="O34" s="28">
        <v>0</v>
      </c>
      <c r="P34" s="28">
        <v>73</v>
      </c>
      <c r="Q34" s="28">
        <v>0</v>
      </c>
      <c r="R34" s="28">
        <v>0</v>
      </c>
      <c r="S34" s="29">
        <v>2.7</v>
      </c>
      <c r="T34" s="29">
        <v>3.6</v>
      </c>
      <c r="U34" s="19"/>
      <c r="V34" s="19"/>
      <c r="W34" s="20"/>
    </row>
    <row r="35" spans="1:23" ht="22.8" customHeight="1" x14ac:dyDescent="0.5">
      <c r="A35" s="27" t="s">
        <v>82</v>
      </c>
      <c r="B35" s="27" t="s">
        <v>4</v>
      </c>
      <c r="C35" s="27" t="s">
        <v>112</v>
      </c>
      <c r="D35" s="28">
        <v>0</v>
      </c>
      <c r="E35" s="28">
        <v>0</v>
      </c>
      <c r="F35" s="28">
        <v>168</v>
      </c>
      <c r="G35" s="28">
        <v>0</v>
      </c>
      <c r="H35" s="28">
        <v>80</v>
      </c>
      <c r="I35" s="28">
        <v>0</v>
      </c>
      <c r="J35" s="28">
        <v>70</v>
      </c>
      <c r="K35" s="28">
        <v>0</v>
      </c>
      <c r="L35" s="28">
        <v>0</v>
      </c>
      <c r="M35" s="28">
        <v>32</v>
      </c>
      <c r="N35" s="28">
        <v>0</v>
      </c>
      <c r="O35" s="28">
        <v>100</v>
      </c>
      <c r="P35" s="28">
        <v>0</v>
      </c>
      <c r="Q35" s="28">
        <v>0</v>
      </c>
      <c r="R35" s="28">
        <v>0</v>
      </c>
      <c r="S35" s="29">
        <v>0</v>
      </c>
      <c r="T35" s="29">
        <v>0</v>
      </c>
      <c r="U35" s="19"/>
      <c r="V35" s="19"/>
      <c r="W35" s="20"/>
    </row>
    <row r="36" spans="1:23" ht="22.8" customHeight="1" x14ac:dyDescent="0.5">
      <c r="A36" s="27" t="s">
        <v>82</v>
      </c>
      <c r="B36" s="27" t="s">
        <v>4</v>
      </c>
      <c r="C36" s="27" t="s">
        <v>113</v>
      </c>
      <c r="D36" s="28">
        <v>0</v>
      </c>
      <c r="E36" s="28">
        <v>0</v>
      </c>
      <c r="F36" s="28">
        <v>120</v>
      </c>
      <c r="G36" s="28">
        <v>90</v>
      </c>
      <c r="H36" s="28">
        <v>98</v>
      </c>
      <c r="I36" s="28">
        <v>0</v>
      </c>
      <c r="J36" s="28">
        <v>86</v>
      </c>
      <c r="K36" s="28">
        <v>120</v>
      </c>
      <c r="L36" s="28">
        <v>0</v>
      </c>
      <c r="M36" s="28">
        <v>35</v>
      </c>
      <c r="N36" s="28">
        <v>26</v>
      </c>
      <c r="O36" s="28">
        <v>0</v>
      </c>
      <c r="P36" s="28">
        <v>0</v>
      </c>
      <c r="Q36" s="28">
        <v>0</v>
      </c>
      <c r="R36" s="28">
        <v>0</v>
      </c>
      <c r="S36" s="29">
        <v>2.8</v>
      </c>
      <c r="T36" s="29">
        <v>4</v>
      </c>
      <c r="U36" s="19"/>
      <c r="V36" s="19"/>
      <c r="W36" s="20"/>
    </row>
    <row r="37" spans="1:23" ht="22.8" customHeight="1" x14ac:dyDescent="0.5">
      <c r="A37" s="27" t="s">
        <v>82</v>
      </c>
      <c r="B37" s="27" t="s">
        <v>4</v>
      </c>
      <c r="C37" s="27" t="s">
        <v>114</v>
      </c>
      <c r="D37" s="28">
        <v>0</v>
      </c>
      <c r="E37" s="28">
        <v>0</v>
      </c>
      <c r="F37" s="28">
        <v>188</v>
      </c>
      <c r="G37" s="28">
        <v>90</v>
      </c>
      <c r="H37" s="28">
        <v>100</v>
      </c>
      <c r="I37" s="28">
        <v>0</v>
      </c>
      <c r="J37" s="28">
        <v>66</v>
      </c>
      <c r="K37" s="28">
        <v>0</v>
      </c>
      <c r="L37" s="28">
        <v>0</v>
      </c>
      <c r="M37" s="28">
        <v>37</v>
      </c>
      <c r="N37" s="28">
        <v>26</v>
      </c>
      <c r="O37" s="28">
        <v>100</v>
      </c>
      <c r="P37" s="28">
        <v>75</v>
      </c>
      <c r="Q37" s="28">
        <v>0</v>
      </c>
      <c r="R37" s="28">
        <v>58</v>
      </c>
      <c r="S37" s="29">
        <v>3.5</v>
      </c>
      <c r="T37" s="29">
        <v>5</v>
      </c>
      <c r="U37" s="19"/>
      <c r="V37" s="19"/>
      <c r="W37" s="20"/>
    </row>
    <row r="38" spans="1:23" s="34" customFormat="1" ht="22.8" customHeight="1" x14ac:dyDescent="0.5">
      <c r="A38" s="49" t="s">
        <v>115</v>
      </c>
      <c r="B38" s="50"/>
      <c r="C38" s="50"/>
      <c r="D38" s="50"/>
      <c r="E38" s="50"/>
      <c r="F38" s="51"/>
      <c r="G38" s="31">
        <f>(G29+G30+G31+G32+G33+G34+G35+G36+G37)/4</f>
        <v>91.5</v>
      </c>
      <c r="H38" s="31">
        <f>(H29+H30+H31+H32+H33+H34+H35+H36+H37)/3</f>
        <v>92.666666666666671</v>
      </c>
      <c r="I38" s="31">
        <f>(I29+I30+I31+I32+I33+I34+I35+I36+I37)/9</f>
        <v>0</v>
      </c>
      <c r="J38" s="31">
        <f>(J29+J30+J31+J32+J33+J34+J35+J36+J37)/9</f>
        <v>70.444444444444443</v>
      </c>
      <c r="K38" s="31">
        <f>(K29+K30+K31+K32+K33+K34+K35+K36+K37)/1</f>
        <v>120</v>
      </c>
      <c r="L38" s="31">
        <f t="shared" ref="L38:R38" si="5">(L29+L30+L31+L32+L33+L34+L35+L36+L37)/4</f>
        <v>0</v>
      </c>
      <c r="M38" s="31">
        <f>(M29+M30+M31+M32+M33+M34+M35+M36+M37)/9</f>
        <v>32</v>
      </c>
      <c r="N38" s="31">
        <f>(N29+N30+N31+N32+N33+N34+N35+N36+N37)/6</f>
        <v>29.833333333333332</v>
      </c>
      <c r="O38" s="31">
        <f>(O29+O30+O31+O32+O33+O34+O35+O36+O37)/5</f>
        <v>80.8</v>
      </c>
      <c r="P38" s="31">
        <f>(P29+P30+P31+P32+P33+P34+P35+P36+P37)/7</f>
        <v>69.142857142857139</v>
      </c>
      <c r="Q38" s="31">
        <f t="shared" si="5"/>
        <v>0</v>
      </c>
      <c r="R38" s="31">
        <f t="shared" si="5"/>
        <v>64.5</v>
      </c>
      <c r="S38" s="31">
        <f>(S29+S30+S31+S32+S33+S34+S35+S36+S37)/8</f>
        <v>3.0625</v>
      </c>
      <c r="T38" s="31">
        <f>(T29+T30+T31+T32+T33+T34+T35+T36+T37)/8</f>
        <v>3.9625000000000004</v>
      </c>
      <c r="U38" s="32"/>
      <c r="V38" s="32"/>
      <c r="W38" s="33"/>
    </row>
    <row r="39" spans="1:23" ht="22.8" customHeight="1" x14ac:dyDescent="0.5">
      <c r="A39" s="27" t="s">
        <v>82</v>
      </c>
      <c r="B39" s="27" t="s">
        <v>3</v>
      </c>
      <c r="C39" s="27" t="s">
        <v>116</v>
      </c>
      <c r="D39" s="28">
        <v>180</v>
      </c>
      <c r="E39" s="28">
        <v>0</v>
      </c>
      <c r="F39" s="28">
        <v>9000</v>
      </c>
      <c r="G39" s="28">
        <v>94</v>
      </c>
      <c r="H39" s="28">
        <v>100</v>
      </c>
      <c r="I39" s="28">
        <v>93</v>
      </c>
      <c r="J39" s="28">
        <v>71</v>
      </c>
      <c r="K39" s="28">
        <v>120</v>
      </c>
      <c r="L39" s="28">
        <v>0</v>
      </c>
      <c r="M39" s="28">
        <v>0</v>
      </c>
      <c r="N39" s="28">
        <v>38</v>
      </c>
      <c r="O39" s="28">
        <v>95</v>
      </c>
      <c r="P39" s="28">
        <v>0</v>
      </c>
      <c r="Q39" s="28">
        <v>70</v>
      </c>
      <c r="R39" s="28">
        <v>73</v>
      </c>
      <c r="S39" s="29">
        <v>3</v>
      </c>
      <c r="T39" s="29">
        <v>4</v>
      </c>
      <c r="U39" s="19"/>
      <c r="V39" s="19"/>
      <c r="W39" s="20"/>
    </row>
    <row r="40" spans="1:23" ht="22.8" customHeight="1" x14ac:dyDescent="0.5">
      <c r="A40" s="27" t="s">
        <v>82</v>
      </c>
      <c r="B40" s="27" t="s">
        <v>3</v>
      </c>
      <c r="C40" s="27" t="s">
        <v>117</v>
      </c>
      <c r="D40" s="28">
        <v>0</v>
      </c>
      <c r="E40" s="28">
        <v>0</v>
      </c>
      <c r="F40" s="28">
        <v>0</v>
      </c>
      <c r="G40" s="28">
        <v>94</v>
      </c>
      <c r="H40" s="28">
        <v>100</v>
      </c>
      <c r="I40" s="28">
        <v>93</v>
      </c>
      <c r="J40" s="28">
        <v>0</v>
      </c>
      <c r="K40" s="28">
        <v>123</v>
      </c>
      <c r="L40" s="28">
        <v>0</v>
      </c>
      <c r="M40" s="28">
        <v>0</v>
      </c>
      <c r="N40" s="28">
        <v>31</v>
      </c>
      <c r="O40" s="28">
        <v>95</v>
      </c>
      <c r="P40" s="28">
        <v>0</v>
      </c>
      <c r="Q40" s="28">
        <v>0</v>
      </c>
      <c r="R40" s="28">
        <v>0</v>
      </c>
      <c r="S40" s="29">
        <v>2.9</v>
      </c>
      <c r="T40" s="29">
        <v>3.9</v>
      </c>
      <c r="U40" s="19"/>
      <c r="V40" s="19"/>
      <c r="W40" s="20"/>
    </row>
    <row r="41" spans="1:23" ht="22.8" customHeight="1" x14ac:dyDescent="0.5">
      <c r="A41" s="27" t="s">
        <v>82</v>
      </c>
      <c r="B41" s="27" t="s">
        <v>3</v>
      </c>
      <c r="C41" s="27" t="s">
        <v>118</v>
      </c>
      <c r="D41" s="28">
        <v>16</v>
      </c>
      <c r="E41" s="28">
        <v>0</v>
      </c>
      <c r="F41" s="28">
        <v>1346</v>
      </c>
      <c r="G41" s="28">
        <v>94</v>
      </c>
      <c r="H41" s="28">
        <v>95</v>
      </c>
      <c r="I41" s="28">
        <v>93</v>
      </c>
      <c r="J41" s="28">
        <v>72</v>
      </c>
      <c r="K41" s="28">
        <v>120</v>
      </c>
      <c r="L41" s="28">
        <v>120</v>
      </c>
      <c r="M41" s="28">
        <v>32</v>
      </c>
      <c r="N41" s="28">
        <v>34</v>
      </c>
      <c r="O41" s="28">
        <v>90</v>
      </c>
      <c r="P41" s="28">
        <v>0</v>
      </c>
      <c r="Q41" s="28">
        <v>73</v>
      </c>
      <c r="R41" s="28">
        <v>73</v>
      </c>
      <c r="S41" s="29">
        <v>3</v>
      </c>
      <c r="T41" s="29">
        <v>4</v>
      </c>
      <c r="U41" s="19"/>
      <c r="V41" s="19"/>
      <c r="W41" s="20"/>
    </row>
    <row r="42" spans="1:23" ht="22.8" customHeight="1" x14ac:dyDescent="0.5">
      <c r="A42" s="27" t="s">
        <v>82</v>
      </c>
      <c r="B42" s="27" t="s">
        <v>3</v>
      </c>
      <c r="C42" s="27" t="s">
        <v>119</v>
      </c>
      <c r="D42" s="28">
        <v>0</v>
      </c>
      <c r="E42" s="28">
        <v>0</v>
      </c>
      <c r="F42" s="28">
        <v>423</v>
      </c>
      <c r="G42" s="28">
        <v>94</v>
      </c>
      <c r="H42" s="28">
        <v>100</v>
      </c>
      <c r="I42" s="28">
        <v>93</v>
      </c>
      <c r="J42" s="28">
        <v>71</v>
      </c>
      <c r="K42" s="28">
        <v>0</v>
      </c>
      <c r="L42" s="28">
        <v>0</v>
      </c>
      <c r="M42" s="28">
        <v>30</v>
      </c>
      <c r="N42" s="28">
        <v>31</v>
      </c>
      <c r="O42" s="28">
        <v>95</v>
      </c>
      <c r="P42" s="28">
        <v>0</v>
      </c>
      <c r="Q42" s="28">
        <v>73</v>
      </c>
      <c r="R42" s="28">
        <v>73</v>
      </c>
      <c r="S42" s="29">
        <v>2.9</v>
      </c>
      <c r="T42" s="29">
        <v>4</v>
      </c>
      <c r="U42" s="19"/>
      <c r="V42" s="19"/>
      <c r="W42" s="20"/>
    </row>
    <row r="43" spans="1:23" ht="22.8" customHeight="1" x14ac:dyDescent="0.5">
      <c r="A43" s="27" t="s">
        <v>82</v>
      </c>
      <c r="B43" s="27" t="s">
        <v>3</v>
      </c>
      <c r="C43" s="27" t="s">
        <v>120</v>
      </c>
      <c r="D43" s="28">
        <v>35</v>
      </c>
      <c r="E43" s="28">
        <v>0</v>
      </c>
      <c r="F43" s="28">
        <v>3000</v>
      </c>
      <c r="G43" s="28">
        <v>94</v>
      </c>
      <c r="H43" s="28">
        <v>100</v>
      </c>
      <c r="I43" s="28">
        <v>92</v>
      </c>
      <c r="J43" s="28">
        <v>78</v>
      </c>
      <c r="K43" s="28">
        <v>0</v>
      </c>
      <c r="L43" s="28">
        <v>0</v>
      </c>
      <c r="M43" s="28">
        <v>0</v>
      </c>
      <c r="N43" s="28">
        <v>36</v>
      </c>
      <c r="O43" s="28">
        <v>90</v>
      </c>
      <c r="P43" s="30"/>
      <c r="Q43" s="28">
        <v>62</v>
      </c>
      <c r="R43" s="28">
        <v>60</v>
      </c>
      <c r="S43" s="29">
        <v>2.6</v>
      </c>
      <c r="T43" s="29">
        <v>3.5</v>
      </c>
      <c r="U43" s="19"/>
      <c r="V43" s="19"/>
      <c r="W43" s="20"/>
    </row>
    <row r="44" spans="1:23" ht="22.8" customHeight="1" x14ac:dyDescent="0.5">
      <c r="A44" s="27" t="s">
        <v>82</v>
      </c>
      <c r="B44" s="27" t="s">
        <v>3</v>
      </c>
      <c r="C44" s="27" t="s">
        <v>121</v>
      </c>
      <c r="D44" s="28">
        <v>0</v>
      </c>
      <c r="E44" s="28">
        <v>0</v>
      </c>
      <c r="F44" s="28">
        <v>7300</v>
      </c>
      <c r="G44" s="28">
        <v>94</v>
      </c>
      <c r="H44" s="28">
        <v>0</v>
      </c>
      <c r="I44" s="28">
        <v>93</v>
      </c>
      <c r="J44" s="28">
        <v>76</v>
      </c>
      <c r="K44" s="28">
        <v>125</v>
      </c>
      <c r="L44" s="28">
        <v>0</v>
      </c>
      <c r="M44" s="28">
        <v>0</v>
      </c>
      <c r="N44" s="28">
        <v>30</v>
      </c>
      <c r="O44" s="28">
        <v>0</v>
      </c>
      <c r="P44" s="28">
        <v>73</v>
      </c>
      <c r="Q44" s="28">
        <v>0</v>
      </c>
      <c r="R44" s="28">
        <v>0</v>
      </c>
      <c r="S44" s="29">
        <v>2.9</v>
      </c>
      <c r="T44" s="29">
        <v>0</v>
      </c>
      <c r="U44" s="19"/>
      <c r="V44" s="19"/>
      <c r="W44" s="20"/>
    </row>
    <row r="45" spans="1:23" ht="22.8" customHeight="1" x14ac:dyDescent="0.5">
      <c r="A45" s="27" t="s">
        <v>82</v>
      </c>
      <c r="B45" s="27" t="s">
        <v>3</v>
      </c>
      <c r="C45" s="27" t="s">
        <v>122</v>
      </c>
      <c r="D45" s="28">
        <v>0</v>
      </c>
      <c r="E45" s="28">
        <v>0</v>
      </c>
      <c r="F45" s="28">
        <v>208</v>
      </c>
      <c r="G45" s="28">
        <v>94</v>
      </c>
      <c r="H45" s="28">
        <v>100</v>
      </c>
      <c r="I45" s="28">
        <v>93</v>
      </c>
      <c r="J45" s="28">
        <v>76</v>
      </c>
      <c r="K45" s="28">
        <v>123</v>
      </c>
      <c r="L45" s="28">
        <v>123</v>
      </c>
      <c r="M45" s="28">
        <v>0</v>
      </c>
      <c r="N45" s="28">
        <v>0</v>
      </c>
      <c r="O45" s="28">
        <v>95</v>
      </c>
      <c r="P45" s="28">
        <v>0</v>
      </c>
      <c r="Q45" s="28">
        <v>73</v>
      </c>
      <c r="R45" s="28">
        <v>73</v>
      </c>
      <c r="S45" s="29">
        <v>2.9</v>
      </c>
      <c r="T45" s="29">
        <v>4</v>
      </c>
      <c r="U45" s="19"/>
      <c r="V45" s="19"/>
      <c r="W45" s="20"/>
    </row>
    <row r="46" spans="1:23" ht="22.8" customHeight="1" x14ac:dyDescent="0.5">
      <c r="A46" s="27" t="s">
        <v>82</v>
      </c>
      <c r="B46" s="27" t="s">
        <v>3</v>
      </c>
      <c r="C46" s="27" t="s">
        <v>123</v>
      </c>
      <c r="D46" s="28">
        <v>0</v>
      </c>
      <c r="E46" s="28">
        <v>0</v>
      </c>
      <c r="F46" s="28">
        <v>0</v>
      </c>
      <c r="G46" s="28">
        <v>94</v>
      </c>
      <c r="H46" s="28">
        <v>0</v>
      </c>
      <c r="I46" s="28">
        <v>0</v>
      </c>
      <c r="J46" s="28">
        <v>71</v>
      </c>
      <c r="K46" s="28">
        <v>120</v>
      </c>
      <c r="L46" s="28">
        <v>120</v>
      </c>
      <c r="M46" s="28">
        <v>0</v>
      </c>
      <c r="N46" s="28">
        <v>35</v>
      </c>
      <c r="O46" s="28">
        <v>95</v>
      </c>
      <c r="P46" s="28">
        <v>0</v>
      </c>
      <c r="Q46" s="28">
        <v>0</v>
      </c>
      <c r="R46" s="28">
        <v>73</v>
      </c>
      <c r="S46" s="29">
        <v>2.9</v>
      </c>
      <c r="T46" s="29">
        <v>4</v>
      </c>
      <c r="U46" s="19"/>
      <c r="V46" s="19"/>
      <c r="W46" s="20"/>
    </row>
    <row r="47" spans="1:23" s="34" customFormat="1" ht="22.8" customHeight="1" x14ac:dyDescent="0.5">
      <c r="A47" s="49" t="s">
        <v>124</v>
      </c>
      <c r="B47" s="50"/>
      <c r="C47" s="50"/>
      <c r="D47" s="50"/>
      <c r="E47" s="50"/>
      <c r="F47" s="51"/>
      <c r="G47" s="31">
        <f>(G39+G40+G41+G42+G43+G44+G45+G46)/8</f>
        <v>94</v>
      </c>
      <c r="H47" s="31">
        <f>(H39+H40+H41+H42+H43+H44+H45+H46)/6</f>
        <v>99.166666666666671</v>
      </c>
      <c r="I47" s="31">
        <f>(I39+I40+I41+I42+I43+I44+I45+I46)/7</f>
        <v>92.857142857142861</v>
      </c>
      <c r="J47" s="31">
        <f>(J39+J40+J41+J42+J43+J44+J45+J46)/7</f>
        <v>73.571428571428569</v>
      </c>
      <c r="K47" s="31">
        <f>(K39+K40+K41+K42+K43+K44+K45+K46)/6</f>
        <v>121.83333333333333</v>
      </c>
      <c r="L47" s="31">
        <f>(L39+L40+L41+L42+L43+L44+L45+L46)/3</f>
        <v>121</v>
      </c>
      <c r="M47" s="31">
        <f>(M39+M40+M41+M42+M43+M44+M45+M46)/2</f>
        <v>31</v>
      </c>
      <c r="N47" s="31">
        <f>(N39+N40+N41+N42+N43+N44+N45+N46)/7</f>
        <v>33.571428571428569</v>
      </c>
      <c r="O47" s="31">
        <f>(O39+O40+O41+O42+O43+O44+O45+O46)/7</f>
        <v>93.571428571428569</v>
      </c>
      <c r="P47" s="31">
        <f>(P39+P40+P41+P42+P43+P44+P45+P46)/1</f>
        <v>73</v>
      </c>
      <c r="Q47" s="31">
        <f>(Q39+Q40+Q41+Q42+Q43+Q44+Q45+Q46)/5</f>
        <v>70.2</v>
      </c>
      <c r="R47" s="31">
        <f>(R39+R40+R41+R42+R43+R44+R45+R46)/6</f>
        <v>70.833333333333329</v>
      </c>
      <c r="S47" s="31">
        <f t="shared" ref="S47" si="6">(S39+S40+S41+S42+S43+S44+S45+S46)/8</f>
        <v>2.8874999999999997</v>
      </c>
      <c r="T47" s="31">
        <f>(T39+T40+T41+T42+T43+T44+T45+T46)/7</f>
        <v>3.9142857142857141</v>
      </c>
      <c r="U47" s="32"/>
      <c r="V47" s="32"/>
      <c r="W47" s="33"/>
    </row>
    <row r="48" spans="1:23" ht="22.8" customHeight="1" x14ac:dyDescent="0.5">
      <c r="A48" s="27" t="s">
        <v>82</v>
      </c>
      <c r="B48" s="27" t="s">
        <v>2</v>
      </c>
      <c r="C48" s="27" t="s">
        <v>125</v>
      </c>
      <c r="D48" s="28">
        <v>0</v>
      </c>
      <c r="E48" s="28">
        <v>0</v>
      </c>
      <c r="F48" s="28">
        <v>104</v>
      </c>
      <c r="G48" s="28">
        <v>95</v>
      </c>
      <c r="H48" s="28">
        <v>90</v>
      </c>
      <c r="I48" s="28">
        <v>90</v>
      </c>
      <c r="J48" s="28">
        <v>78</v>
      </c>
      <c r="K48" s="28">
        <v>120</v>
      </c>
      <c r="L48" s="28">
        <v>120</v>
      </c>
      <c r="M48" s="28">
        <v>32</v>
      </c>
      <c r="N48" s="28">
        <v>31</v>
      </c>
      <c r="O48" s="28">
        <v>90</v>
      </c>
      <c r="P48" s="28">
        <v>75</v>
      </c>
      <c r="Q48" s="28">
        <v>70</v>
      </c>
      <c r="R48" s="28">
        <v>70</v>
      </c>
      <c r="S48" s="29">
        <v>3</v>
      </c>
      <c r="T48" s="29">
        <v>3.6</v>
      </c>
      <c r="U48" s="19"/>
      <c r="V48" s="19"/>
      <c r="W48" s="20"/>
    </row>
    <row r="49" spans="1:23" ht="22.8" customHeight="1" x14ac:dyDescent="0.5">
      <c r="A49" s="27" t="s">
        <v>82</v>
      </c>
      <c r="B49" s="27" t="s">
        <v>2</v>
      </c>
      <c r="C49" s="27" t="s">
        <v>126</v>
      </c>
      <c r="D49" s="28">
        <v>0</v>
      </c>
      <c r="E49" s="28">
        <v>0</v>
      </c>
      <c r="F49" s="28">
        <v>2522</v>
      </c>
      <c r="G49" s="28">
        <v>82</v>
      </c>
      <c r="H49" s="28">
        <v>95</v>
      </c>
      <c r="I49" s="28">
        <v>98</v>
      </c>
      <c r="J49" s="28">
        <v>62</v>
      </c>
      <c r="K49" s="28">
        <v>150</v>
      </c>
      <c r="L49" s="28">
        <v>0</v>
      </c>
      <c r="M49" s="28">
        <v>38</v>
      </c>
      <c r="N49" s="28">
        <v>36</v>
      </c>
      <c r="O49" s="28">
        <v>72</v>
      </c>
      <c r="P49" s="28">
        <v>82</v>
      </c>
      <c r="Q49" s="28">
        <v>80</v>
      </c>
      <c r="R49" s="28">
        <v>85</v>
      </c>
      <c r="S49" s="29">
        <v>3.2</v>
      </c>
      <c r="T49" s="29">
        <v>4.2</v>
      </c>
      <c r="U49" s="19"/>
      <c r="V49" s="19"/>
      <c r="W49" s="20"/>
    </row>
    <row r="50" spans="1:23" ht="22.8" customHeight="1" x14ac:dyDescent="0.5">
      <c r="A50" s="27" t="s">
        <v>82</v>
      </c>
      <c r="B50" s="27" t="s">
        <v>2</v>
      </c>
      <c r="C50" s="27" t="s">
        <v>127</v>
      </c>
      <c r="D50" s="28">
        <v>0</v>
      </c>
      <c r="E50" s="28">
        <v>0</v>
      </c>
      <c r="F50" s="28">
        <v>2600</v>
      </c>
      <c r="G50" s="28">
        <v>93</v>
      </c>
      <c r="H50" s="28">
        <v>0</v>
      </c>
      <c r="I50" s="28">
        <v>91</v>
      </c>
      <c r="J50" s="28">
        <v>76</v>
      </c>
      <c r="K50" s="28">
        <v>122</v>
      </c>
      <c r="L50" s="28">
        <v>120</v>
      </c>
      <c r="M50" s="28">
        <v>30</v>
      </c>
      <c r="N50" s="28">
        <v>0</v>
      </c>
      <c r="O50" s="28">
        <v>81</v>
      </c>
      <c r="P50" s="28">
        <v>73</v>
      </c>
      <c r="Q50" s="28">
        <v>0</v>
      </c>
      <c r="R50" s="28">
        <v>80</v>
      </c>
      <c r="S50" s="29">
        <v>2.5</v>
      </c>
      <c r="T50" s="29">
        <v>3.1</v>
      </c>
      <c r="U50" s="19"/>
      <c r="V50" s="19"/>
      <c r="W50" s="20"/>
    </row>
    <row r="51" spans="1:23" ht="22.8" customHeight="1" x14ac:dyDescent="0.5">
      <c r="A51" s="27" t="s">
        <v>82</v>
      </c>
      <c r="B51" s="27" t="s">
        <v>2</v>
      </c>
      <c r="C51" s="27" t="s">
        <v>128</v>
      </c>
      <c r="D51" s="28">
        <v>98</v>
      </c>
      <c r="E51" s="28">
        <v>0</v>
      </c>
      <c r="F51" s="28">
        <v>2736</v>
      </c>
      <c r="G51" s="28">
        <v>95</v>
      </c>
      <c r="H51" s="28">
        <v>96</v>
      </c>
      <c r="I51" s="28">
        <v>80</v>
      </c>
      <c r="J51" s="28">
        <v>69</v>
      </c>
      <c r="K51" s="28">
        <v>120</v>
      </c>
      <c r="L51" s="28">
        <v>120</v>
      </c>
      <c r="M51" s="28">
        <v>32</v>
      </c>
      <c r="N51" s="28">
        <v>34</v>
      </c>
      <c r="O51" s="28">
        <v>85</v>
      </c>
      <c r="P51" s="28">
        <v>0</v>
      </c>
      <c r="Q51" s="28">
        <v>0</v>
      </c>
      <c r="R51" s="28">
        <v>0</v>
      </c>
      <c r="S51" s="29">
        <v>3</v>
      </c>
      <c r="T51" s="29">
        <v>0</v>
      </c>
      <c r="U51" s="19"/>
      <c r="V51" s="19"/>
      <c r="W51" s="20"/>
    </row>
    <row r="52" spans="1:23" ht="22.8" customHeight="1" x14ac:dyDescent="0.5">
      <c r="A52" s="27" t="s">
        <v>82</v>
      </c>
      <c r="B52" s="27" t="s">
        <v>2</v>
      </c>
      <c r="C52" s="27" t="s">
        <v>129</v>
      </c>
      <c r="D52" s="28">
        <v>0</v>
      </c>
      <c r="E52" s="28">
        <v>0</v>
      </c>
      <c r="F52" s="28">
        <v>200</v>
      </c>
      <c r="G52" s="28">
        <v>90</v>
      </c>
      <c r="H52" s="28">
        <v>94</v>
      </c>
      <c r="I52" s="28">
        <v>93</v>
      </c>
      <c r="J52" s="28">
        <v>70</v>
      </c>
      <c r="K52" s="28">
        <v>120</v>
      </c>
      <c r="L52" s="28">
        <v>120</v>
      </c>
      <c r="M52" s="28">
        <v>30</v>
      </c>
      <c r="N52" s="28">
        <v>30</v>
      </c>
      <c r="O52" s="28">
        <v>70</v>
      </c>
      <c r="P52" s="28">
        <v>73</v>
      </c>
      <c r="Q52" s="28">
        <v>75</v>
      </c>
      <c r="R52" s="28">
        <v>85</v>
      </c>
      <c r="S52" s="29">
        <v>3</v>
      </c>
      <c r="T52" s="29">
        <v>3.9</v>
      </c>
      <c r="U52" s="19"/>
      <c r="V52" s="19"/>
      <c r="W52" s="20"/>
    </row>
    <row r="53" spans="1:23" ht="22.8" customHeight="1" x14ac:dyDescent="0.5">
      <c r="A53" s="27" t="s">
        <v>82</v>
      </c>
      <c r="B53" s="27" t="s">
        <v>2</v>
      </c>
      <c r="C53" s="27" t="s">
        <v>130</v>
      </c>
      <c r="D53" s="28">
        <v>8</v>
      </c>
      <c r="E53" s="28">
        <v>4</v>
      </c>
      <c r="F53" s="28">
        <v>10371</v>
      </c>
      <c r="G53" s="28">
        <v>93</v>
      </c>
      <c r="H53" s="28">
        <v>95</v>
      </c>
      <c r="I53" s="28">
        <v>98</v>
      </c>
      <c r="J53" s="28">
        <v>71</v>
      </c>
      <c r="K53" s="28">
        <v>120</v>
      </c>
      <c r="L53" s="28">
        <v>120</v>
      </c>
      <c r="M53" s="28">
        <v>29</v>
      </c>
      <c r="N53" s="28">
        <v>31</v>
      </c>
      <c r="O53" s="28">
        <v>76</v>
      </c>
      <c r="P53" s="28">
        <v>74</v>
      </c>
      <c r="Q53" s="28">
        <v>77</v>
      </c>
      <c r="R53" s="28">
        <v>85</v>
      </c>
      <c r="S53" s="29">
        <v>2.9</v>
      </c>
      <c r="T53" s="29">
        <v>3.9</v>
      </c>
      <c r="U53" s="19"/>
      <c r="V53" s="19"/>
      <c r="W53" s="20"/>
    </row>
    <row r="54" spans="1:23" ht="22.8" customHeight="1" x14ac:dyDescent="0.5">
      <c r="A54" s="27" t="s">
        <v>82</v>
      </c>
      <c r="B54" s="27" t="s">
        <v>2</v>
      </c>
      <c r="C54" s="27" t="s">
        <v>131</v>
      </c>
      <c r="D54" s="28">
        <v>0</v>
      </c>
      <c r="E54" s="28">
        <v>0</v>
      </c>
      <c r="F54" s="28">
        <v>150</v>
      </c>
      <c r="G54" s="28">
        <v>95</v>
      </c>
      <c r="H54" s="28">
        <v>0</v>
      </c>
      <c r="I54" s="28">
        <v>100</v>
      </c>
      <c r="J54" s="28">
        <v>60</v>
      </c>
      <c r="K54" s="28">
        <v>130</v>
      </c>
      <c r="L54" s="28">
        <v>120</v>
      </c>
      <c r="M54" s="28">
        <v>0</v>
      </c>
      <c r="N54" s="28">
        <v>0</v>
      </c>
      <c r="O54" s="28">
        <v>100</v>
      </c>
      <c r="P54" s="28">
        <v>0</v>
      </c>
      <c r="Q54" s="28">
        <v>0</v>
      </c>
      <c r="R54" s="28">
        <v>0</v>
      </c>
      <c r="S54" s="29">
        <v>3</v>
      </c>
      <c r="T54" s="29">
        <v>4</v>
      </c>
      <c r="U54" s="19"/>
      <c r="V54" s="19"/>
      <c r="W54" s="20"/>
    </row>
    <row r="55" spans="1:23" ht="22.8" customHeight="1" x14ac:dyDescent="0.5">
      <c r="A55" s="27" t="s">
        <v>82</v>
      </c>
      <c r="B55" s="27" t="s">
        <v>2</v>
      </c>
      <c r="C55" s="27" t="s">
        <v>132</v>
      </c>
      <c r="D55" s="28">
        <v>0</v>
      </c>
      <c r="E55" s="28">
        <v>0</v>
      </c>
      <c r="F55" s="28">
        <v>2400</v>
      </c>
      <c r="G55" s="28">
        <v>90</v>
      </c>
      <c r="H55" s="28">
        <v>90</v>
      </c>
      <c r="I55" s="28">
        <v>95</v>
      </c>
      <c r="J55" s="28">
        <v>58</v>
      </c>
      <c r="K55" s="28">
        <v>150</v>
      </c>
      <c r="L55" s="28">
        <v>150</v>
      </c>
      <c r="M55" s="28">
        <v>32</v>
      </c>
      <c r="N55" s="28">
        <v>33</v>
      </c>
      <c r="O55" s="28">
        <v>95</v>
      </c>
      <c r="P55" s="28">
        <v>0</v>
      </c>
      <c r="Q55" s="28">
        <v>0</v>
      </c>
      <c r="R55" s="28">
        <v>0</v>
      </c>
      <c r="S55" s="29">
        <v>2.9</v>
      </c>
      <c r="T55" s="29">
        <v>0</v>
      </c>
      <c r="U55" s="19"/>
      <c r="V55" s="19"/>
      <c r="W55" s="20"/>
    </row>
    <row r="56" spans="1:23" ht="22.8" customHeight="1" x14ac:dyDescent="0.5">
      <c r="A56" s="27" t="s">
        <v>82</v>
      </c>
      <c r="B56" s="27" t="s">
        <v>2</v>
      </c>
      <c r="C56" s="27" t="s">
        <v>133</v>
      </c>
      <c r="D56" s="28">
        <v>0</v>
      </c>
      <c r="E56" s="28">
        <v>0</v>
      </c>
      <c r="F56" s="28">
        <v>1920</v>
      </c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5"/>
      <c r="T56" s="35"/>
      <c r="U56" s="19"/>
      <c r="V56" s="19"/>
      <c r="W56" s="20"/>
    </row>
    <row r="57" spans="1:23" s="34" customFormat="1" ht="22.8" customHeight="1" x14ac:dyDescent="0.5">
      <c r="A57" s="49" t="s">
        <v>134</v>
      </c>
      <c r="B57" s="50"/>
      <c r="C57" s="50"/>
      <c r="D57" s="50"/>
      <c r="E57" s="50"/>
      <c r="F57" s="51"/>
      <c r="G57" s="31">
        <f>(G48+G49+G50+G51+G52+G53+G54+G55+G56)/8</f>
        <v>91.625</v>
      </c>
      <c r="H57" s="31">
        <f>(H48+H49+H50+H51+H52+H53+H54+H55+H56)/6</f>
        <v>93.333333333333329</v>
      </c>
      <c r="I57" s="31">
        <f t="shared" ref="I57:S57" si="7">(I48+I49+I50+I51+I52+I53+I54+I55+I56)/8</f>
        <v>93.125</v>
      </c>
      <c r="J57" s="31">
        <f t="shared" si="7"/>
        <v>68</v>
      </c>
      <c r="K57" s="31">
        <f t="shared" si="7"/>
        <v>129</v>
      </c>
      <c r="L57" s="31">
        <f>(L48+L49+L50+L51+L52+L53+L54+L55+L56)/7</f>
        <v>124.28571428571429</v>
      </c>
      <c r="M57" s="31">
        <f>(M48+M49+M50+M51+M52+M53+M54+M55+M56)/7</f>
        <v>31.857142857142858</v>
      </c>
      <c r="N57" s="31">
        <f>(N48+N49+N50+N51+N52+N53+N54+N55+N56)/6</f>
        <v>32.5</v>
      </c>
      <c r="O57" s="31">
        <f t="shared" si="7"/>
        <v>83.625</v>
      </c>
      <c r="P57" s="31">
        <f>(P48+P49+P50+P51+P52+P53+P54+P55+P56)/5</f>
        <v>75.400000000000006</v>
      </c>
      <c r="Q57" s="31">
        <f>(Q48+Q49+Q50+Q51+Q52+Q53+Q54+Q55+Q56)/4</f>
        <v>75.5</v>
      </c>
      <c r="R57" s="31">
        <f>(R48+R49+R50+R51+R52+R53+R54+R55+R56)/5</f>
        <v>81</v>
      </c>
      <c r="S57" s="31">
        <f t="shared" si="7"/>
        <v>2.9374999999999996</v>
      </c>
      <c r="T57" s="31">
        <f>(T48+T49+T50+T51+T52+T53+T54+T55+T56)/6</f>
        <v>3.7833333333333332</v>
      </c>
      <c r="U57" s="32"/>
      <c r="V57" s="32"/>
      <c r="W57" s="33"/>
    </row>
    <row r="58" spans="1:23" ht="22.8" customHeight="1" x14ac:dyDescent="0.5">
      <c r="A58" s="36" t="s">
        <v>82</v>
      </c>
      <c r="B58" s="36" t="s">
        <v>9</v>
      </c>
      <c r="C58" s="36" t="s">
        <v>135</v>
      </c>
      <c r="D58" s="37">
        <v>0</v>
      </c>
      <c r="E58" s="37">
        <v>0</v>
      </c>
      <c r="F58" s="37">
        <v>2080</v>
      </c>
      <c r="G58" s="37">
        <v>110</v>
      </c>
      <c r="H58" s="37">
        <v>0</v>
      </c>
      <c r="I58" s="37">
        <v>0</v>
      </c>
      <c r="J58" s="37">
        <v>0</v>
      </c>
      <c r="K58" s="37">
        <v>130</v>
      </c>
      <c r="L58" s="37">
        <v>0</v>
      </c>
      <c r="M58" s="37">
        <v>0</v>
      </c>
      <c r="N58" s="37">
        <v>0</v>
      </c>
      <c r="O58" s="37">
        <v>85</v>
      </c>
      <c r="P58" s="37">
        <v>0</v>
      </c>
      <c r="Q58" s="37">
        <v>0</v>
      </c>
      <c r="R58" s="37">
        <v>0</v>
      </c>
      <c r="S58" s="38">
        <v>2.5</v>
      </c>
      <c r="T58" s="38">
        <v>3</v>
      </c>
      <c r="U58" s="19"/>
      <c r="V58" s="19"/>
      <c r="W58" s="20"/>
    </row>
    <row r="59" spans="1:23" ht="14.4" customHeight="1" x14ac:dyDescent="0.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</row>
    <row r="60" spans="1:23" ht="14.4" customHeight="1" x14ac:dyDescent="0.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</row>
    <row r="61" spans="1:23" ht="14.4" hidden="1" customHeight="1" x14ac:dyDescent="0.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</row>
    <row r="62" spans="1:23" ht="14.4" hidden="1" customHeight="1" x14ac:dyDescent="0.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</row>
    <row r="63" spans="1:23" ht="14.4" hidden="1" customHeight="1" x14ac:dyDescent="0.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</row>
    <row r="64" spans="1:23" hidden="1" x14ac:dyDescent="0.5"/>
    <row r="65" hidden="1" x14ac:dyDescent="0.5"/>
    <row r="66" hidden="1" x14ac:dyDescent="0.5"/>
    <row r="67" hidden="1" x14ac:dyDescent="0.5"/>
  </sheetData>
  <mergeCells count="15">
    <mergeCell ref="A3:A5"/>
    <mergeCell ref="B3:B5"/>
    <mergeCell ref="C3:C5"/>
    <mergeCell ref="D3:F3"/>
    <mergeCell ref="G3:T3"/>
    <mergeCell ref="D4:F4"/>
    <mergeCell ref="M4:N4"/>
    <mergeCell ref="P4:Q4"/>
    <mergeCell ref="A57:F57"/>
    <mergeCell ref="A13:F13"/>
    <mergeCell ref="A16:F16"/>
    <mergeCell ref="A22:F22"/>
    <mergeCell ref="A28:F28"/>
    <mergeCell ref="A38:F38"/>
    <mergeCell ref="A47:F47"/>
  </mergeCells>
  <printOptions horizontalCentered="1"/>
  <pageMargins left="0" right="0" top="0.31496062992125984" bottom="0.31496062992125984" header="0" footer="0"/>
  <pageSetup paperSize="58" scale="85" fitToHeight="0" orientation="landscape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F13"/>
  <sheetViews>
    <sheetView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F13"/>
    </sheetView>
  </sheetViews>
  <sheetFormatPr defaultRowHeight="21" x14ac:dyDescent="0.6"/>
  <cols>
    <col min="1" max="1" width="9.5" style="3" customWidth="1"/>
    <col min="2" max="2" width="9.296875" style="3" customWidth="1"/>
    <col min="3" max="4" width="10.69921875" style="3" customWidth="1"/>
    <col min="5" max="5" width="11.69921875" style="3" customWidth="1"/>
    <col min="6" max="6" width="18.69921875" style="3" bestFit="1" customWidth="1"/>
    <col min="7" max="16384" width="8.796875" style="3"/>
  </cols>
  <sheetData>
    <row r="1" spans="1:6" x14ac:dyDescent="0.6">
      <c r="A1" s="48" t="s">
        <v>54</v>
      </c>
      <c r="B1" s="48"/>
      <c r="C1" s="48"/>
      <c r="D1" s="48"/>
      <c r="E1" s="48"/>
      <c r="F1" s="48"/>
    </row>
    <row r="2" spans="1:6" x14ac:dyDescent="0.6">
      <c r="A2" s="47" t="s">
        <v>11</v>
      </c>
      <c r="B2" s="4" t="s">
        <v>10</v>
      </c>
      <c r="C2" s="4" t="s">
        <v>52</v>
      </c>
      <c r="D2" s="5" t="s">
        <v>13</v>
      </c>
      <c r="E2" s="5" t="s">
        <v>24</v>
      </c>
      <c r="F2" s="6" t="s">
        <v>137</v>
      </c>
    </row>
    <row r="3" spans="1:6" x14ac:dyDescent="0.6">
      <c r="A3" s="47"/>
      <c r="B3" s="7" t="s">
        <v>18</v>
      </c>
      <c r="C3" s="8" t="s">
        <v>21</v>
      </c>
      <c r="D3" s="9" t="s">
        <v>19</v>
      </c>
      <c r="E3" s="7" t="s">
        <v>23</v>
      </c>
      <c r="F3" s="7" t="s">
        <v>29</v>
      </c>
    </row>
    <row r="4" spans="1:6" x14ac:dyDescent="0.6">
      <c r="A4" s="10" t="s">
        <v>1</v>
      </c>
      <c r="B4" s="16">
        <f>586+1118</f>
        <v>1704</v>
      </c>
      <c r="C4" s="16">
        <f>731417+31373</f>
        <v>762790</v>
      </c>
      <c r="D4" s="12">
        <v>34</v>
      </c>
      <c r="E4" s="12"/>
      <c r="F4" s="40"/>
    </row>
    <row r="5" spans="1:6" x14ac:dyDescent="0.6">
      <c r="A5" s="10" t="s">
        <v>2</v>
      </c>
      <c r="B5" s="16">
        <f>76+398</f>
        <v>474</v>
      </c>
      <c r="C5" s="16">
        <f>163733+19895</f>
        <v>183628</v>
      </c>
      <c r="D5" s="12">
        <v>20</v>
      </c>
      <c r="E5" s="12"/>
      <c r="F5" s="40">
        <v>75.400000000000006</v>
      </c>
    </row>
    <row r="6" spans="1:6" x14ac:dyDescent="0.6">
      <c r="A6" s="10" t="s">
        <v>3</v>
      </c>
      <c r="B6" s="16">
        <f>60+185</f>
        <v>245</v>
      </c>
      <c r="C6" s="16">
        <f>446704+7027</f>
        <v>453731</v>
      </c>
      <c r="D6" s="12">
        <v>12</v>
      </c>
      <c r="E6" s="12"/>
      <c r="F6" s="40">
        <v>73</v>
      </c>
    </row>
    <row r="7" spans="1:6" x14ac:dyDescent="0.6">
      <c r="A7" s="10" t="s">
        <v>4</v>
      </c>
      <c r="B7" s="16">
        <f>154+225</f>
        <v>379</v>
      </c>
      <c r="C7" s="16">
        <f>21005+6038</f>
        <v>27043</v>
      </c>
      <c r="D7" s="12">
        <v>2</v>
      </c>
      <c r="E7" s="12"/>
      <c r="F7" s="40">
        <v>69.142857142857139</v>
      </c>
    </row>
    <row r="8" spans="1:6" x14ac:dyDescent="0.6">
      <c r="A8" s="10" t="s">
        <v>5</v>
      </c>
      <c r="B8" s="16">
        <f>35+115</f>
        <v>150</v>
      </c>
      <c r="C8" s="16">
        <f>1502+1924</f>
        <v>3426</v>
      </c>
      <c r="D8" s="12">
        <v>0</v>
      </c>
      <c r="E8" s="12"/>
      <c r="F8" s="40">
        <v>74</v>
      </c>
    </row>
    <row r="9" spans="1:6" x14ac:dyDescent="0.6">
      <c r="A9" s="10" t="s">
        <v>6</v>
      </c>
      <c r="B9" s="16">
        <f>141+640</f>
        <v>781</v>
      </c>
      <c r="C9" s="16">
        <f>514360+37334</f>
        <v>551694</v>
      </c>
      <c r="D9" s="12">
        <v>8</v>
      </c>
      <c r="E9" s="12"/>
      <c r="F9" s="40">
        <v>73</v>
      </c>
    </row>
    <row r="10" spans="1:6" x14ac:dyDescent="0.6">
      <c r="A10" s="10" t="s">
        <v>7</v>
      </c>
      <c r="B10" s="16">
        <f>448+3999</f>
        <v>4447</v>
      </c>
      <c r="C10" s="16">
        <f>129913+99203</f>
        <v>229116</v>
      </c>
      <c r="D10" s="12">
        <v>13</v>
      </c>
      <c r="E10" s="12">
        <v>1</v>
      </c>
      <c r="F10" s="40">
        <v>74.5</v>
      </c>
    </row>
    <row r="11" spans="1:6" x14ac:dyDescent="0.6">
      <c r="A11" s="10" t="s">
        <v>8</v>
      </c>
      <c r="B11" s="16">
        <f>290+751</f>
        <v>1041</v>
      </c>
      <c r="C11" s="16">
        <f>476903+27079</f>
        <v>503982</v>
      </c>
      <c r="D11" s="12">
        <v>22</v>
      </c>
      <c r="E11" s="12"/>
      <c r="F11" s="40">
        <v>65.5</v>
      </c>
    </row>
    <row r="12" spans="1:6" x14ac:dyDescent="0.6">
      <c r="A12" s="10" t="s">
        <v>9</v>
      </c>
      <c r="B12" s="16">
        <f>101+132</f>
        <v>233</v>
      </c>
      <c r="C12" s="16">
        <f>1293+1574</f>
        <v>2867</v>
      </c>
      <c r="D12" s="12"/>
      <c r="E12" s="12"/>
      <c r="F12" s="40"/>
    </row>
    <row r="13" spans="1:6" s="15" customFormat="1" x14ac:dyDescent="0.6">
      <c r="A13" s="13" t="s">
        <v>0</v>
      </c>
      <c r="B13" s="14">
        <f>SUM(B4:B12)</f>
        <v>9454</v>
      </c>
      <c r="C13" s="14">
        <f>SUM(C4:C12)</f>
        <v>2718277</v>
      </c>
      <c r="D13" s="14">
        <f t="shared" ref="D13:E13" si="0">SUM(D4:D12)</f>
        <v>111</v>
      </c>
      <c r="E13" s="14">
        <f t="shared" si="0"/>
        <v>1</v>
      </c>
      <c r="F13" s="17">
        <f>SUM(F4:F12)/7</f>
        <v>72.077551020408166</v>
      </c>
    </row>
  </sheetData>
  <mergeCells count="2">
    <mergeCell ref="A2:A3"/>
    <mergeCell ref="A1:F1"/>
  </mergeCells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3"/>
  <sheetViews>
    <sheetView zoomScale="110" zoomScaleNormal="110" workbookViewId="0">
      <selection activeCell="F17" sqref="F17"/>
    </sheetView>
  </sheetViews>
  <sheetFormatPr defaultRowHeight="21" x14ac:dyDescent="0.6"/>
  <cols>
    <col min="1" max="1" width="9.5" style="3" customWidth="1"/>
    <col min="2" max="2" width="8.09765625" style="3" customWidth="1"/>
    <col min="3" max="3" width="11.3984375" style="3" bestFit="1" customWidth="1"/>
    <col min="4" max="4" width="10.69921875" style="3" customWidth="1"/>
    <col min="5" max="5" width="11.69921875" style="3" customWidth="1"/>
    <col min="6" max="6" width="18.69921875" style="3" bestFit="1" customWidth="1"/>
    <col min="7" max="16384" width="8.796875" style="3"/>
  </cols>
  <sheetData>
    <row r="1" spans="1:6" x14ac:dyDescent="0.6">
      <c r="A1" s="48" t="s">
        <v>55</v>
      </c>
      <c r="B1" s="48"/>
      <c r="C1" s="48"/>
      <c r="D1" s="48"/>
      <c r="E1" s="48"/>
      <c r="F1" s="48"/>
    </row>
    <row r="2" spans="1:6" x14ac:dyDescent="0.6">
      <c r="A2" s="47" t="s">
        <v>11</v>
      </c>
      <c r="B2" s="4" t="s">
        <v>10</v>
      </c>
      <c r="C2" s="4" t="s">
        <v>56</v>
      </c>
      <c r="D2" s="5" t="s">
        <v>13</v>
      </c>
      <c r="E2" s="6" t="s">
        <v>24</v>
      </c>
      <c r="F2" s="6" t="s">
        <v>137</v>
      </c>
    </row>
    <row r="3" spans="1:6" x14ac:dyDescent="0.6">
      <c r="A3" s="47"/>
      <c r="B3" s="7" t="s">
        <v>18</v>
      </c>
      <c r="C3" s="8" t="s">
        <v>21</v>
      </c>
      <c r="D3" s="9" t="s">
        <v>19</v>
      </c>
      <c r="E3" s="7" t="s">
        <v>23</v>
      </c>
      <c r="F3" s="7" t="s">
        <v>29</v>
      </c>
    </row>
    <row r="4" spans="1:6" x14ac:dyDescent="0.6">
      <c r="A4" s="10" t="s">
        <v>1</v>
      </c>
      <c r="B4" s="16">
        <v>15</v>
      </c>
      <c r="C4" s="16">
        <v>101867</v>
      </c>
      <c r="D4" s="12"/>
      <c r="E4" s="12"/>
      <c r="F4" s="12"/>
    </row>
    <row r="5" spans="1:6" x14ac:dyDescent="0.6">
      <c r="A5" s="10" t="s">
        <v>2</v>
      </c>
      <c r="B5" s="16">
        <v>10</v>
      </c>
      <c r="C5" s="16">
        <v>22770</v>
      </c>
      <c r="D5" s="12"/>
      <c r="E5" s="12"/>
      <c r="F5" s="12"/>
    </row>
    <row r="6" spans="1:6" x14ac:dyDescent="0.6">
      <c r="A6" s="10" t="s">
        <v>3</v>
      </c>
      <c r="B6" s="16">
        <v>2</v>
      </c>
      <c r="C6" s="16">
        <v>1240</v>
      </c>
      <c r="D6" s="12"/>
      <c r="E6" s="12"/>
      <c r="F6" s="12"/>
    </row>
    <row r="7" spans="1:6" x14ac:dyDescent="0.6">
      <c r="A7" s="10" t="s">
        <v>4</v>
      </c>
      <c r="B7" s="16">
        <v>7</v>
      </c>
      <c r="C7" s="16">
        <v>71714</v>
      </c>
      <c r="D7" s="12"/>
      <c r="E7" s="12"/>
      <c r="F7" s="12"/>
    </row>
    <row r="8" spans="1:6" x14ac:dyDescent="0.6">
      <c r="A8" s="10" t="s">
        <v>5</v>
      </c>
      <c r="B8" s="16">
        <v>2</v>
      </c>
      <c r="C8" s="16">
        <v>4500</v>
      </c>
      <c r="D8" s="12"/>
      <c r="E8" s="12"/>
      <c r="F8" s="12"/>
    </row>
    <row r="9" spans="1:6" x14ac:dyDescent="0.6">
      <c r="A9" s="10" t="s">
        <v>6</v>
      </c>
      <c r="B9" s="16">
        <v>7</v>
      </c>
      <c r="C9" s="16">
        <v>6737</v>
      </c>
      <c r="D9" s="12"/>
      <c r="E9" s="12"/>
      <c r="F9" s="12"/>
    </row>
    <row r="10" spans="1:6" x14ac:dyDescent="0.6">
      <c r="A10" s="10" t="s">
        <v>7</v>
      </c>
      <c r="B10" s="16">
        <v>16</v>
      </c>
      <c r="C10" s="16">
        <v>13264</v>
      </c>
      <c r="D10" s="12"/>
      <c r="E10" s="12">
        <v>1</v>
      </c>
      <c r="F10" s="12"/>
    </row>
    <row r="11" spans="1:6" x14ac:dyDescent="0.6">
      <c r="A11" s="10" t="s">
        <v>8</v>
      </c>
      <c r="B11" s="16">
        <v>3</v>
      </c>
      <c r="C11" s="16">
        <v>90300</v>
      </c>
      <c r="D11" s="12"/>
      <c r="E11" s="12"/>
      <c r="F11" s="12"/>
    </row>
    <row r="12" spans="1:6" x14ac:dyDescent="0.6">
      <c r="A12" s="10" t="s">
        <v>9</v>
      </c>
      <c r="B12" s="16">
        <v>0</v>
      </c>
      <c r="C12" s="16">
        <v>0</v>
      </c>
      <c r="D12" s="12"/>
      <c r="E12" s="12"/>
      <c r="F12" s="12"/>
    </row>
    <row r="13" spans="1:6" s="15" customFormat="1" x14ac:dyDescent="0.6">
      <c r="A13" s="13" t="s">
        <v>0</v>
      </c>
      <c r="B13" s="14">
        <f>SUM(B4:B12)</f>
        <v>62</v>
      </c>
      <c r="C13" s="14">
        <f>SUM(C4:C12)</f>
        <v>312392</v>
      </c>
      <c r="D13" s="14">
        <f t="shared" ref="D13:F13" si="0">SUM(D4:D12)</f>
        <v>0</v>
      </c>
      <c r="E13" s="14">
        <f t="shared" si="0"/>
        <v>1</v>
      </c>
      <c r="F13" s="14">
        <f t="shared" si="0"/>
        <v>0</v>
      </c>
    </row>
  </sheetData>
  <mergeCells count="2">
    <mergeCell ref="A1:F1"/>
    <mergeCell ref="A2:A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K14"/>
  <sheetViews>
    <sheetView tabSelected="1" workbookViewId="0">
      <selection activeCell="G18" sqref="G18"/>
    </sheetView>
  </sheetViews>
  <sheetFormatPr defaultRowHeight="21" x14ac:dyDescent="0.6"/>
  <cols>
    <col min="1" max="1" width="9.5" style="3" customWidth="1"/>
    <col min="2" max="2" width="8.09765625" style="3" customWidth="1"/>
    <col min="3" max="4" width="8.796875" style="3"/>
    <col min="5" max="5" width="11.19921875" style="3" customWidth="1"/>
    <col min="6" max="6" width="10.3984375" style="3" customWidth="1"/>
    <col min="7" max="7" width="9.8984375" style="3" bestFit="1" customWidth="1"/>
    <col min="8" max="8" width="11" style="3" bestFit="1" customWidth="1"/>
    <col min="9" max="10" width="11" style="3" customWidth="1"/>
    <col min="11" max="11" width="18.19921875" style="3" bestFit="1" customWidth="1"/>
    <col min="12" max="16384" width="8.796875" style="3"/>
  </cols>
  <sheetData>
    <row r="1" spans="1:11" x14ac:dyDescent="0.6">
      <c r="A1" s="48" t="s">
        <v>58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x14ac:dyDescent="0.6">
      <c r="A2" s="47" t="s">
        <v>11</v>
      </c>
      <c r="B2" s="4" t="s">
        <v>10</v>
      </c>
      <c r="C2" s="4" t="s">
        <v>27</v>
      </c>
      <c r="D2" s="5" t="s">
        <v>13</v>
      </c>
      <c r="E2" s="6" t="s">
        <v>15</v>
      </c>
      <c r="F2" s="6" t="s">
        <v>25</v>
      </c>
      <c r="G2" s="6" t="s">
        <v>16</v>
      </c>
      <c r="H2" s="6" t="s">
        <v>24</v>
      </c>
      <c r="I2" s="5" t="s">
        <v>31</v>
      </c>
      <c r="J2" s="5" t="s">
        <v>32</v>
      </c>
      <c r="K2" s="6" t="s">
        <v>137</v>
      </c>
    </row>
    <row r="3" spans="1:11" x14ac:dyDescent="0.6">
      <c r="A3" s="47"/>
      <c r="B3" s="7" t="s">
        <v>18</v>
      </c>
      <c r="C3" s="8" t="s">
        <v>21</v>
      </c>
      <c r="D3" s="9" t="s">
        <v>19</v>
      </c>
      <c r="E3" s="7" t="s">
        <v>17</v>
      </c>
      <c r="F3" s="7" t="s">
        <v>26</v>
      </c>
      <c r="G3" s="7" t="s">
        <v>18</v>
      </c>
      <c r="H3" s="7" t="s">
        <v>23</v>
      </c>
      <c r="I3" s="7" t="s">
        <v>23</v>
      </c>
      <c r="J3" s="7" t="s">
        <v>23</v>
      </c>
      <c r="K3" s="7" t="s">
        <v>29</v>
      </c>
    </row>
    <row r="4" spans="1:11" x14ac:dyDescent="0.6">
      <c r="A4" s="10" t="s">
        <v>1</v>
      </c>
      <c r="B4" s="16">
        <v>2788</v>
      </c>
      <c r="C4" s="16">
        <v>23652</v>
      </c>
      <c r="D4" s="12">
        <v>1</v>
      </c>
      <c r="E4" s="1"/>
      <c r="F4" s="2">
        <v>3</v>
      </c>
      <c r="G4" s="2">
        <v>2</v>
      </c>
      <c r="H4" s="12"/>
      <c r="I4" s="12">
        <v>10</v>
      </c>
      <c r="J4" s="12"/>
      <c r="K4" s="43"/>
    </row>
    <row r="5" spans="1:11" x14ac:dyDescent="0.6">
      <c r="A5" s="10" t="s">
        <v>2</v>
      </c>
      <c r="B5" s="16">
        <v>1565</v>
      </c>
      <c r="C5" s="16">
        <v>21210</v>
      </c>
      <c r="D5" s="12">
        <v>2</v>
      </c>
      <c r="E5" s="2">
        <v>1</v>
      </c>
      <c r="F5" s="2">
        <v>13</v>
      </c>
      <c r="G5" s="2">
        <v>33</v>
      </c>
      <c r="H5" s="12"/>
      <c r="I5" s="12">
        <v>12</v>
      </c>
      <c r="J5" s="12"/>
      <c r="K5" s="40">
        <v>91.625</v>
      </c>
    </row>
    <row r="6" spans="1:11" x14ac:dyDescent="0.6">
      <c r="A6" s="10" t="s">
        <v>3</v>
      </c>
      <c r="B6" s="16">
        <v>1643</v>
      </c>
      <c r="C6" s="16">
        <v>22487</v>
      </c>
      <c r="D6" s="12">
        <v>1</v>
      </c>
      <c r="E6" s="1"/>
      <c r="F6" s="2">
        <v>2</v>
      </c>
      <c r="G6" s="2">
        <v>2</v>
      </c>
      <c r="H6" s="12"/>
      <c r="I6" s="12">
        <v>5</v>
      </c>
      <c r="J6" s="12"/>
      <c r="K6" s="40">
        <v>94</v>
      </c>
    </row>
    <row r="7" spans="1:11" x14ac:dyDescent="0.6">
      <c r="A7" s="10" t="s">
        <v>4</v>
      </c>
      <c r="B7" s="16">
        <v>336</v>
      </c>
      <c r="C7" s="16">
        <v>2414</v>
      </c>
      <c r="D7" s="12">
        <v>0</v>
      </c>
      <c r="E7" s="1"/>
      <c r="F7" s="2">
        <v>3</v>
      </c>
      <c r="G7" s="2">
        <v>2</v>
      </c>
      <c r="H7" s="12"/>
      <c r="I7" s="12">
        <v>6</v>
      </c>
      <c r="J7" s="12"/>
      <c r="K7" s="40">
        <v>91.5</v>
      </c>
    </row>
    <row r="8" spans="1:11" x14ac:dyDescent="0.6">
      <c r="A8" s="10" t="s">
        <v>5</v>
      </c>
      <c r="B8" s="16">
        <v>167</v>
      </c>
      <c r="C8" s="16">
        <v>1610</v>
      </c>
      <c r="D8" s="12">
        <v>0</v>
      </c>
      <c r="E8" s="1"/>
      <c r="F8" s="2">
        <v>1</v>
      </c>
      <c r="G8" s="2">
        <v>1</v>
      </c>
      <c r="H8" s="12"/>
      <c r="I8" s="12">
        <v>0</v>
      </c>
      <c r="J8" s="12"/>
      <c r="K8" s="40">
        <v>84.4</v>
      </c>
    </row>
    <row r="9" spans="1:11" x14ac:dyDescent="0.6">
      <c r="A9" s="10" t="s">
        <v>6</v>
      </c>
      <c r="B9" s="16">
        <v>1999</v>
      </c>
      <c r="C9" s="16">
        <v>18410</v>
      </c>
      <c r="D9" s="12">
        <v>1</v>
      </c>
      <c r="E9" s="1"/>
      <c r="F9" s="2">
        <v>1</v>
      </c>
      <c r="G9" s="2">
        <v>1</v>
      </c>
      <c r="H9" s="12"/>
      <c r="I9" s="12">
        <v>5</v>
      </c>
      <c r="J9" s="12"/>
      <c r="K9" s="40">
        <v>97</v>
      </c>
    </row>
    <row r="10" spans="1:11" x14ac:dyDescent="0.6">
      <c r="A10" s="10" t="s">
        <v>7</v>
      </c>
      <c r="B10" s="16">
        <v>10284</v>
      </c>
      <c r="C10" s="16">
        <v>116578</v>
      </c>
      <c r="D10" s="12">
        <v>2</v>
      </c>
      <c r="E10" s="1"/>
      <c r="F10" s="2">
        <v>26</v>
      </c>
      <c r="G10" s="2">
        <v>19</v>
      </c>
      <c r="H10" s="12">
        <v>1</v>
      </c>
      <c r="I10" s="12">
        <v>14</v>
      </c>
      <c r="J10" s="12"/>
      <c r="K10" s="40">
        <v>87.714285714285708</v>
      </c>
    </row>
    <row r="11" spans="1:11" x14ac:dyDescent="0.6">
      <c r="A11" s="10" t="s">
        <v>8</v>
      </c>
      <c r="B11" s="16">
        <v>968</v>
      </c>
      <c r="C11" s="16">
        <v>11011</v>
      </c>
      <c r="D11" s="12">
        <v>0</v>
      </c>
      <c r="E11" s="1"/>
      <c r="F11" s="2">
        <v>2</v>
      </c>
      <c r="G11" s="2">
        <v>2</v>
      </c>
      <c r="H11" s="12"/>
      <c r="I11" s="12">
        <v>0</v>
      </c>
      <c r="J11" s="12"/>
      <c r="K11" s="40">
        <v>92.5</v>
      </c>
    </row>
    <row r="12" spans="1:11" x14ac:dyDescent="0.6">
      <c r="A12" s="10" t="s">
        <v>9</v>
      </c>
      <c r="B12" s="16">
        <v>54</v>
      </c>
      <c r="C12" s="16">
        <v>512</v>
      </c>
      <c r="D12" s="12"/>
      <c r="E12" s="12"/>
      <c r="F12" s="12"/>
      <c r="G12" s="12"/>
      <c r="H12" s="12"/>
      <c r="I12" s="12">
        <v>1</v>
      </c>
      <c r="J12" s="12"/>
      <c r="K12" s="40">
        <v>110</v>
      </c>
    </row>
    <row r="13" spans="1:11" s="15" customFormat="1" x14ac:dyDescent="0.6">
      <c r="A13" s="13" t="s">
        <v>0</v>
      </c>
      <c r="B13" s="14">
        <f>SUM(B4:B12)</f>
        <v>19804</v>
      </c>
      <c r="C13" s="14">
        <f>SUM(C4:C12)</f>
        <v>217884</v>
      </c>
      <c r="D13" s="14">
        <f t="shared" ref="D13:J13" si="0">SUM(D4:D12)</f>
        <v>7</v>
      </c>
      <c r="E13" s="14">
        <f t="shared" si="0"/>
        <v>1</v>
      </c>
      <c r="F13" s="14">
        <f t="shared" si="0"/>
        <v>51</v>
      </c>
      <c r="G13" s="14">
        <f t="shared" si="0"/>
        <v>62</v>
      </c>
      <c r="H13" s="14">
        <f t="shared" si="0"/>
        <v>1</v>
      </c>
      <c r="I13" s="14">
        <f t="shared" ref="I13" si="1">SUM(I4:I12)</f>
        <v>53</v>
      </c>
      <c r="J13" s="14">
        <f t="shared" si="0"/>
        <v>0</v>
      </c>
      <c r="K13" s="17">
        <f>SUM(K4:K12)/8</f>
        <v>93.592410714285705</v>
      </c>
    </row>
    <row r="14" spans="1:11" x14ac:dyDescent="0.6">
      <c r="A14" s="3" t="s">
        <v>136</v>
      </c>
    </row>
  </sheetData>
  <mergeCells count="2">
    <mergeCell ref="A1:K1"/>
    <mergeCell ref="A2:A3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K1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K13"/>
    </sheetView>
  </sheetViews>
  <sheetFormatPr defaultRowHeight="21" x14ac:dyDescent="0.6"/>
  <cols>
    <col min="1" max="1" width="9.5" style="3" customWidth="1"/>
    <col min="2" max="2" width="8.09765625" style="3" customWidth="1"/>
    <col min="3" max="3" width="9.296875" style="3" bestFit="1" customWidth="1"/>
    <col min="4" max="4" width="9.09765625" style="3" customWidth="1"/>
    <col min="5" max="7" width="10.796875" style="3" customWidth="1"/>
    <col min="8" max="8" width="11.5" style="3" customWidth="1"/>
    <col min="9" max="10" width="11" style="3" customWidth="1"/>
    <col min="11" max="11" width="18.19921875" style="3" bestFit="1" customWidth="1"/>
    <col min="12" max="16384" width="8.796875" style="3"/>
  </cols>
  <sheetData>
    <row r="1" spans="1:11" x14ac:dyDescent="0.6">
      <c r="A1" s="48" t="s">
        <v>59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x14ac:dyDescent="0.6">
      <c r="A2" s="47" t="s">
        <v>11</v>
      </c>
      <c r="B2" s="4" t="s">
        <v>10</v>
      </c>
      <c r="C2" s="4" t="s">
        <v>28</v>
      </c>
      <c r="D2" s="5" t="s">
        <v>13</v>
      </c>
      <c r="E2" s="6" t="s">
        <v>15</v>
      </c>
      <c r="F2" s="6" t="s">
        <v>25</v>
      </c>
      <c r="G2" s="6" t="s">
        <v>16</v>
      </c>
      <c r="H2" s="6" t="s">
        <v>24</v>
      </c>
      <c r="I2" s="5" t="s">
        <v>31</v>
      </c>
      <c r="J2" s="5" t="s">
        <v>32</v>
      </c>
      <c r="K2" s="6" t="s">
        <v>137</v>
      </c>
    </row>
    <row r="3" spans="1:11" x14ac:dyDescent="0.6">
      <c r="A3" s="47"/>
      <c r="B3" s="7" t="s">
        <v>18</v>
      </c>
      <c r="C3" s="8" t="s">
        <v>21</v>
      </c>
      <c r="D3" s="9" t="s">
        <v>19</v>
      </c>
      <c r="E3" s="7" t="s">
        <v>17</v>
      </c>
      <c r="F3" s="7" t="s">
        <v>26</v>
      </c>
      <c r="G3" s="7" t="s">
        <v>18</v>
      </c>
      <c r="H3" s="7" t="s">
        <v>23</v>
      </c>
      <c r="I3" s="7" t="s">
        <v>23</v>
      </c>
      <c r="J3" s="7" t="s">
        <v>23</v>
      </c>
      <c r="K3" s="18" t="s">
        <v>29</v>
      </c>
    </row>
    <row r="4" spans="1:11" x14ac:dyDescent="0.6">
      <c r="A4" s="10" t="s">
        <v>1</v>
      </c>
      <c r="B4" s="16">
        <v>277</v>
      </c>
      <c r="C4" s="16">
        <v>3648</v>
      </c>
      <c r="D4" s="12">
        <v>0</v>
      </c>
      <c r="E4" s="1"/>
      <c r="F4" s="2">
        <v>3</v>
      </c>
      <c r="G4" s="2">
        <v>2</v>
      </c>
      <c r="H4" s="12"/>
      <c r="I4" s="12">
        <v>10</v>
      </c>
      <c r="J4" s="12"/>
      <c r="K4" s="39"/>
    </row>
    <row r="5" spans="1:11" x14ac:dyDescent="0.6">
      <c r="A5" s="10" t="s">
        <v>2</v>
      </c>
      <c r="B5" s="16">
        <v>835</v>
      </c>
      <c r="C5" s="16">
        <v>8664</v>
      </c>
      <c r="D5" s="12">
        <v>0</v>
      </c>
      <c r="E5" s="2">
        <v>1</v>
      </c>
      <c r="F5" s="2">
        <v>13</v>
      </c>
      <c r="G5" s="2">
        <v>33</v>
      </c>
      <c r="H5" s="12"/>
      <c r="I5" s="12">
        <v>12</v>
      </c>
      <c r="J5" s="12"/>
      <c r="K5" s="39">
        <v>93.125</v>
      </c>
    </row>
    <row r="6" spans="1:11" x14ac:dyDescent="0.6">
      <c r="A6" s="10" t="s">
        <v>3</v>
      </c>
      <c r="B6" s="16">
        <v>80</v>
      </c>
      <c r="C6" s="16">
        <v>717</v>
      </c>
      <c r="D6" s="12">
        <v>0</v>
      </c>
      <c r="E6" s="1"/>
      <c r="F6" s="2">
        <v>2</v>
      </c>
      <c r="G6" s="2">
        <v>2</v>
      </c>
      <c r="H6" s="12"/>
      <c r="I6" s="12">
        <v>5</v>
      </c>
      <c r="J6" s="12"/>
      <c r="K6" s="39">
        <v>92.857142857142861</v>
      </c>
    </row>
    <row r="7" spans="1:11" x14ac:dyDescent="0.6">
      <c r="A7" s="10" t="s">
        <v>4</v>
      </c>
      <c r="B7" s="16">
        <v>29</v>
      </c>
      <c r="C7" s="16">
        <v>474</v>
      </c>
      <c r="D7" s="12">
        <v>0</v>
      </c>
      <c r="E7" s="1"/>
      <c r="F7" s="2">
        <v>3</v>
      </c>
      <c r="G7" s="2">
        <v>2</v>
      </c>
      <c r="H7" s="12"/>
      <c r="I7" s="12">
        <v>6</v>
      </c>
      <c r="J7" s="12"/>
      <c r="K7" s="39"/>
    </row>
    <row r="8" spans="1:11" x14ac:dyDescent="0.6">
      <c r="A8" s="10" t="s">
        <v>5</v>
      </c>
      <c r="B8" s="16">
        <v>69</v>
      </c>
      <c r="C8" s="16">
        <v>576</v>
      </c>
      <c r="D8" s="12">
        <v>0</v>
      </c>
      <c r="E8" s="1"/>
      <c r="F8" s="2">
        <v>1</v>
      </c>
      <c r="G8" s="2">
        <v>1</v>
      </c>
      <c r="H8" s="12"/>
      <c r="I8" s="12">
        <v>0</v>
      </c>
      <c r="J8" s="12"/>
      <c r="K8" s="39">
        <v>82.8</v>
      </c>
    </row>
    <row r="9" spans="1:11" x14ac:dyDescent="0.6">
      <c r="A9" s="10" t="s">
        <v>6</v>
      </c>
      <c r="B9" s="16">
        <v>1037</v>
      </c>
      <c r="C9" s="16">
        <v>12462</v>
      </c>
      <c r="D9" s="12">
        <v>0</v>
      </c>
      <c r="E9" s="1"/>
      <c r="F9" s="2">
        <v>1</v>
      </c>
      <c r="G9" s="2">
        <v>1</v>
      </c>
      <c r="H9" s="12"/>
      <c r="I9" s="12">
        <v>5</v>
      </c>
      <c r="J9" s="12"/>
      <c r="K9" s="39">
        <v>98.6</v>
      </c>
    </row>
    <row r="10" spans="1:11" x14ac:dyDescent="0.6">
      <c r="A10" s="10" t="s">
        <v>7</v>
      </c>
      <c r="B10" s="16">
        <v>1280</v>
      </c>
      <c r="C10" s="16">
        <v>14664</v>
      </c>
      <c r="D10" s="12">
        <v>0</v>
      </c>
      <c r="E10" s="1"/>
      <c r="F10" s="2">
        <v>26</v>
      </c>
      <c r="G10" s="2">
        <v>19</v>
      </c>
      <c r="H10" s="12">
        <v>1</v>
      </c>
      <c r="I10" s="12">
        <v>14</v>
      </c>
      <c r="J10" s="12"/>
      <c r="K10" s="39">
        <v>101.33333333333333</v>
      </c>
    </row>
    <row r="11" spans="1:11" x14ac:dyDescent="0.6">
      <c r="A11" s="10" t="s">
        <v>8</v>
      </c>
      <c r="B11" s="16">
        <v>1057</v>
      </c>
      <c r="C11" s="16">
        <v>13617</v>
      </c>
      <c r="D11" s="12">
        <v>0</v>
      </c>
      <c r="E11" s="1"/>
      <c r="F11" s="2">
        <v>2</v>
      </c>
      <c r="G11" s="2">
        <v>2</v>
      </c>
      <c r="H11" s="12"/>
      <c r="I11" s="12">
        <v>0</v>
      </c>
      <c r="J11" s="12"/>
      <c r="K11" s="39">
        <v>91</v>
      </c>
    </row>
    <row r="12" spans="1:11" x14ac:dyDescent="0.6">
      <c r="A12" s="10" t="s">
        <v>9</v>
      </c>
      <c r="B12" s="16">
        <v>11</v>
      </c>
      <c r="C12" s="16">
        <v>61</v>
      </c>
      <c r="D12" s="12">
        <v>0</v>
      </c>
      <c r="E12" s="12"/>
      <c r="F12" s="12"/>
      <c r="G12" s="12"/>
      <c r="H12" s="12"/>
      <c r="I12" s="12">
        <v>1</v>
      </c>
      <c r="J12" s="12"/>
      <c r="K12" s="39"/>
    </row>
    <row r="13" spans="1:11" s="15" customFormat="1" x14ac:dyDescent="0.6">
      <c r="A13" s="13" t="s">
        <v>0</v>
      </c>
      <c r="B13" s="14">
        <f>SUM(B4:B12)</f>
        <v>4675</v>
      </c>
      <c r="C13" s="14">
        <f>SUM(C4:C12)</f>
        <v>54883</v>
      </c>
      <c r="D13" s="14">
        <f t="shared" ref="D13:J13" si="0">SUM(D4:D12)</f>
        <v>0</v>
      </c>
      <c r="E13" s="14">
        <f t="shared" si="0"/>
        <v>1</v>
      </c>
      <c r="F13" s="14">
        <f t="shared" si="0"/>
        <v>51</v>
      </c>
      <c r="G13" s="14">
        <f t="shared" si="0"/>
        <v>62</v>
      </c>
      <c r="H13" s="14">
        <f t="shared" si="0"/>
        <v>1</v>
      </c>
      <c r="I13" s="14">
        <f t="shared" si="0"/>
        <v>53</v>
      </c>
      <c r="J13" s="14">
        <f t="shared" si="0"/>
        <v>0</v>
      </c>
      <c r="K13" s="17">
        <f>SUM(K4:K12)/6</f>
        <v>93.285912698412702</v>
      </c>
    </row>
  </sheetData>
  <mergeCells count="2">
    <mergeCell ref="A1:K1"/>
    <mergeCell ref="A2:A3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1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L13"/>
    </sheetView>
  </sheetViews>
  <sheetFormatPr defaultRowHeight="21" x14ac:dyDescent="0.6"/>
  <cols>
    <col min="1" max="1" width="9.5" style="3" customWidth="1"/>
    <col min="2" max="2" width="8.09765625" style="3" customWidth="1"/>
    <col min="3" max="3" width="9.19921875" style="3" bestFit="1" customWidth="1"/>
    <col min="4" max="4" width="8.796875" style="3"/>
    <col min="5" max="5" width="10.3984375" style="3" bestFit="1" customWidth="1"/>
    <col min="6" max="6" width="10.3984375" style="3" customWidth="1"/>
    <col min="7" max="7" width="9.8984375" style="3" bestFit="1" customWidth="1"/>
    <col min="8" max="8" width="11" style="3" bestFit="1" customWidth="1"/>
    <col min="9" max="11" width="11" style="3" customWidth="1"/>
    <col min="12" max="12" width="18.19921875" style="46" bestFit="1" customWidth="1"/>
    <col min="13" max="16384" width="8.796875" style="3"/>
  </cols>
  <sheetData>
    <row r="1" spans="1:12" x14ac:dyDescent="0.6">
      <c r="A1" s="48" t="s">
        <v>60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x14ac:dyDescent="0.6">
      <c r="A2" s="47" t="s">
        <v>11</v>
      </c>
      <c r="B2" s="4" t="s">
        <v>10</v>
      </c>
      <c r="C2" s="4" t="s">
        <v>30</v>
      </c>
      <c r="D2" s="5" t="s">
        <v>13</v>
      </c>
      <c r="E2" s="6" t="s">
        <v>15</v>
      </c>
      <c r="F2" s="6" t="s">
        <v>25</v>
      </c>
      <c r="G2" s="6" t="s">
        <v>16</v>
      </c>
      <c r="H2" s="6" t="s">
        <v>24</v>
      </c>
      <c r="I2" s="5" t="s">
        <v>35</v>
      </c>
      <c r="J2" s="5" t="s">
        <v>32</v>
      </c>
      <c r="K2" s="5" t="s">
        <v>36</v>
      </c>
      <c r="L2" s="44" t="s">
        <v>137</v>
      </c>
    </row>
    <row r="3" spans="1:12" x14ac:dyDescent="0.6">
      <c r="A3" s="47"/>
      <c r="B3" s="7" t="s">
        <v>18</v>
      </c>
      <c r="C3" s="8" t="s">
        <v>21</v>
      </c>
      <c r="D3" s="9" t="s">
        <v>19</v>
      </c>
      <c r="E3" s="7" t="s">
        <v>17</v>
      </c>
      <c r="F3" s="7" t="s">
        <v>26</v>
      </c>
      <c r="G3" s="7" t="s">
        <v>18</v>
      </c>
      <c r="H3" s="7" t="s">
        <v>23</v>
      </c>
      <c r="I3" s="7" t="s">
        <v>23</v>
      </c>
      <c r="J3" s="7" t="s">
        <v>23</v>
      </c>
      <c r="K3" s="7" t="s">
        <v>23</v>
      </c>
      <c r="L3" s="18" t="s">
        <v>29</v>
      </c>
    </row>
    <row r="4" spans="1:12" x14ac:dyDescent="0.6">
      <c r="A4" s="10" t="s">
        <v>1</v>
      </c>
      <c r="B4" s="16">
        <v>297</v>
      </c>
      <c r="C4" s="16">
        <v>194197</v>
      </c>
      <c r="D4" s="12">
        <v>118</v>
      </c>
      <c r="E4" s="1"/>
      <c r="F4" s="2">
        <v>3</v>
      </c>
      <c r="G4" s="2">
        <v>2</v>
      </c>
      <c r="H4" s="12"/>
      <c r="I4" s="12">
        <v>26</v>
      </c>
      <c r="J4" s="12">
        <v>2</v>
      </c>
      <c r="K4" s="12">
        <v>57</v>
      </c>
      <c r="L4" s="39"/>
    </row>
    <row r="5" spans="1:12" x14ac:dyDescent="0.6">
      <c r="A5" s="10" t="s">
        <v>2</v>
      </c>
      <c r="B5" s="16">
        <v>171</v>
      </c>
      <c r="C5" s="16">
        <v>288984</v>
      </c>
      <c r="D5" s="12">
        <v>108</v>
      </c>
      <c r="E5" s="2">
        <v>1</v>
      </c>
      <c r="F5" s="2">
        <v>13</v>
      </c>
      <c r="G5" s="2">
        <v>33</v>
      </c>
      <c r="H5" s="12"/>
      <c r="I5" s="12">
        <v>61</v>
      </c>
      <c r="J5" s="12">
        <v>5</v>
      </c>
      <c r="K5" s="12">
        <v>191</v>
      </c>
      <c r="L5" s="39">
        <v>68</v>
      </c>
    </row>
    <row r="6" spans="1:12" x14ac:dyDescent="0.6">
      <c r="A6" s="10" t="s">
        <v>3</v>
      </c>
      <c r="B6" s="16">
        <v>112</v>
      </c>
      <c r="C6" s="16">
        <v>129730</v>
      </c>
      <c r="D6" s="12">
        <v>85</v>
      </c>
      <c r="E6" s="1"/>
      <c r="F6" s="2">
        <v>2</v>
      </c>
      <c r="G6" s="2">
        <v>2</v>
      </c>
      <c r="H6" s="12"/>
      <c r="I6" s="12">
        <v>12</v>
      </c>
      <c r="J6" s="12">
        <v>0</v>
      </c>
      <c r="K6" s="12">
        <v>101</v>
      </c>
      <c r="L6" s="39">
        <v>73.571428571428569</v>
      </c>
    </row>
    <row r="7" spans="1:12" x14ac:dyDescent="0.6">
      <c r="A7" s="10" t="s">
        <v>4</v>
      </c>
      <c r="B7" s="16">
        <v>133</v>
      </c>
      <c r="C7" s="16">
        <v>75380</v>
      </c>
      <c r="D7" s="12">
        <v>61</v>
      </c>
      <c r="E7" s="1"/>
      <c r="F7" s="2">
        <v>3</v>
      </c>
      <c r="G7" s="2">
        <v>2</v>
      </c>
      <c r="H7" s="12"/>
      <c r="I7" s="12">
        <v>7</v>
      </c>
      <c r="J7" s="12">
        <v>0</v>
      </c>
      <c r="K7" s="12">
        <v>53</v>
      </c>
      <c r="L7" s="39">
        <v>70.444444444444443</v>
      </c>
    </row>
    <row r="8" spans="1:12" x14ac:dyDescent="0.6">
      <c r="A8" s="10" t="s">
        <v>5</v>
      </c>
      <c r="B8" s="16">
        <v>62</v>
      </c>
      <c r="C8" s="16">
        <v>60657</v>
      </c>
      <c r="D8" s="12">
        <v>47</v>
      </c>
      <c r="E8" s="1"/>
      <c r="F8" s="2">
        <v>1</v>
      </c>
      <c r="G8" s="2">
        <v>1</v>
      </c>
      <c r="H8" s="12"/>
      <c r="I8" s="12">
        <v>7</v>
      </c>
      <c r="J8" s="12">
        <v>0</v>
      </c>
      <c r="K8" s="12">
        <v>51</v>
      </c>
      <c r="L8" s="39">
        <v>73.5</v>
      </c>
    </row>
    <row r="9" spans="1:12" x14ac:dyDescent="0.6">
      <c r="A9" s="10" t="s">
        <v>6</v>
      </c>
      <c r="B9" s="16">
        <v>453</v>
      </c>
      <c r="C9" s="16">
        <v>408863</v>
      </c>
      <c r="D9" s="12">
        <v>143</v>
      </c>
      <c r="E9" s="1"/>
      <c r="F9" s="2">
        <v>1</v>
      </c>
      <c r="G9" s="2">
        <v>1</v>
      </c>
      <c r="H9" s="12"/>
      <c r="I9" s="12">
        <v>22</v>
      </c>
      <c r="J9" s="12">
        <v>1</v>
      </c>
      <c r="K9" s="12">
        <v>40</v>
      </c>
      <c r="L9" s="39">
        <v>78.8</v>
      </c>
    </row>
    <row r="10" spans="1:12" x14ac:dyDescent="0.6">
      <c r="A10" s="10" t="s">
        <v>7</v>
      </c>
      <c r="B10" s="16">
        <v>498</v>
      </c>
      <c r="C10" s="16">
        <v>25244</v>
      </c>
      <c r="D10" s="12">
        <v>90</v>
      </c>
      <c r="E10" s="1"/>
      <c r="F10" s="2">
        <v>26</v>
      </c>
      <c r="G10" s="2">
        <v>19</v>
      </c>
      <c r="H10" s="12">
        <v>1</v>
      </c>
      <c r="I10" s="12">
        <v>29</v>
      </c>
      <c r="J10" s="12">
        <v>2</v>
      </c>
      <c r="K10" s="12">
        <v>13</v>
      </c>
      <c r="L10" s="39">
        <v>75.285714285714292</v>
      </c>
    </row>
    <row r="11" spans="1:12" x14ac:dyDescent="0.6">
      <c r="A11" s="10" t="s">
        <v>8</v>
      </c>
      <c r="B11" s="16">
        <v>40</v>
      </c>
      <c r="C11" s="16">
        <v>68258</v>
      </c>
      <c r="D11" s="12">
        <v>33</v>
      </c>
      <c r="E11" s="1"/>
      <c r="F11" s="2">
        <v>2</v>
      </c>
      <c r="G11" s="2">
        <v>2</v>
      </c>
      <c r="H11" s="12"/>
      <c r="I11" s="12">
        <v>5</v>
      </c>
      <c r="J11" s="12">
        <v>1</v>
      </c>
      <c r="K11" s="12">
        <v>25</v>
      </c>
      <c r="L11" s="39">
        <v>70</v>
      </c>
    </row>
    <row r="12" spans="1:12" x14ac:dyDescent="0.6">
      <c r="A12" s="10" t="s">
        <v>9</v>
      </c>
      <c r="B12" s="16">
        <v>0</v>
      </c>
      <c r="C12" s="16">
        <v>0</v>
      </c>
      <c r="D12" s="12"/>
      <c r="E12" s="12"/>
      <c r="F12" s="12"/>
      <c r="G12" s="12"/>
      <c r="H12" s="12"/>
      <c r="I12" s="12">
        <v>5</v>
      </c>
      <c r="J12" s="12">
        <v>2</v>
      </c>
      <c r="K12" s="12">
        <v>132</v>
      </c>
      <c r="L12" s="39"/>
    </row>
    <row r="13" spans="1:12" s="15" customFormat="1" x14ac:dyDescent="0.6">
      <c r="A13" s="13" t="s">
        <v>0</v>
      </c>
      <c r="B13" s="14">
        <f>SUM(B4:B12)</f>
        <v>1766</v>
      </c>
      <c r="C13" s="14">
        <f>SUM(C4:C12)</f>
        <v>1251313</v>
      </c>
      <c r="D13" s="14">
        <f t="shared" ref="D13:J13" si="0">SUM(D4:D12)</f>
        <v>685</v>
      </c>
      <c r="E13" s="14">
        <f t="shared" si="0"/>
        <v>1</v>
      </c>
      <c r="F13" s="14">
        <f t="shared" si="0"/>
        <v>51</v>
      </c>
      <c r="G13" s="14">
        <f t="shared" si="0"/>
        <v>62</v>
      </c>
      <c r="H13" s="14">
        <f t="shared" si="0"/>
        <v>1</v>
      </c>
      <c r="I13" s="14">
        <f t="shared" si="0"/>
        <v>174</v>
      </c>
      <c r="J13" s="14">
        <f t="shared" si="0"/>
        <v>13</v>
      </c>
      <c r="K13" s="14">
        <f t="shared" ref="K13" si="1">SUM(K4:K12)</f>
        <v>663</v>
      </c>
      <c r="L13" s="45">
        <f>SUM(L4:L12)/7</f>
        <v>72.800226757369614</v>
      </c>
    </row>
  </sheetData>
  <mergeCells count="2">
    <mergeCell ref="A1:L1"/>
    <mergeCell ref="A2:A3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J1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J13"/>
    </sheetView>
  </sheetViews>
  <sheetFormatPr defaultRowHeight="21" x14ac:dyDescent="0.6"/>
  <cols>
    <col min="1" max="1" width="9.5" style="3" customWidth="1"/>
    <col min="2" max="2" width="8.09765625" style="3" customWidth="1"/>
    <col min="3" max="4" width="8.796875" style="3"/>
    <col min="5" max="5" width="10.3984375" style="3" bestFit="1" customWidth="1"/>
    <col min="6" max="6" width="10.3984375" style="3" customWidth="1"/>
    <col min="7" max="7" width="9.8984375" style="3" bestFit="1" customWidth="1"/>
    <col min="8" max="8" width="11" style="3" bestFit="1" customWidth="1"/>
    <col min="9" max="9" width="11" style="3" customWidth="1"/>
    <col min="10" max="10" width="18.19921875" style="3" bestFit="1" customWidth="1"/>
    <col min="11" max="16384" width="8.796875" style="3"/>
  </cols>
  <sheetData>
    <row r="1" spans="1:10" x14ac:dyDescent="0.6">
      <c r="A1" s="48" t="s">
        <v>37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6">
      <c r="A2" s="47" t="s">
        <v>11</v>
      </c>
      <c r="B2" s="4" t="s">
        <v>10</v>
      </c>
      <c r="C2" s="4" t="s">
        <v>38</v>
      </c>
      <c r="D2" s="5" t="s">
        <v>13</v>
      </c>
      <c r="E2" s="6" t="s">
        <v>15</v>
      </c>
      <c r="F2" s="6" t="s">
        <v>25</v>
      </c>
      <c r="G2" s="6" t="s">
        <v>16</v>
      </c>
      <c r="H2" s="6" t="s">
        <v>24</v>
      </c>
      <c r="I2" s="5" t="s">
        <v>44</v>
      </c>
      <c r="J2" s="6" t="s">
        <v>137</v>
      </c>
    </row>
    <row r="3" spans="1:10" x14ac:dyDescent="0.6">
      <c r="A3" s="47"/>
      <c r="B3" s="7" t="s">
        <v>18</v>
      </c>
      <c r="C3" s="8" t="s">
        <v>21</v>
      </c>
      <c r="D3" s="9" t="s">
        <v>19</v>
      </c>
      <c r="E3" s="7" t="s">
        <v>17</v>
      </c>
      <c r="F3" s="7" t="s">
        <v>26</v>
      </c>
      <c r="G3" s="7" t="s">
        <v>18</v>
      </c>
      <c r="H3" s="7" t="s">
        <v>23</v>
      </c>
      <c r="I3" s="7" t="s">
        <v>23</v>
      </c>
      <c r="J3" s="7" t="s">
        <v>29</v>
      </c>
    </row>
    <row r="4" spans="1:10" x14ac:dyDescent="0.6">
      <c r="A4" s="10" t="s">
        <v>1</v>
      </c>
      <c r="B4" s="16">
        <v>395</v>
      </c>
      <c r="C4" s="16">
        <v>7582</v>
      </c>
      <c r="D4" s="12"/>
      <c r="E4" s="1"/>
      <c r="F4" s="2">
        <v>3</v>
      </c>
      <c r="G4" s="2">
        <v>2</v>
      </c>
      <c r="H4" s="12"/>
      <c r="I4" s="12">
        <v>0</v>
      </c>
      <c r="J4" s="39"/>
    </row>
    <row r="5" spans="1:10" x14ac:dyDescent="0.6">
      <c r="A5" s="10" t="s">
        <v>2</v>
      </c>
      <c r="B5" s="16">
        <v>317</v>
      </c>
      <c r="C5" s="16">
        <v>6941</v>
      </c>
      <c r="D5" s="12"/>
      <c r="E5" s="2">
        <v>1</v>
      </c>
      <c r="F5" s="2">
        <v>13</v>
      </c>
      <c r="G5" s="2">
        <v>33</v>
      </c>
      <c r="H5" s="12"/>
      <c r="I5" s="12">
        <v>1</v>
      </c>
      <c r="J5" s="40">
        <v>129</v>
      </c>
    </row>
    <row r="6" spans="1:10" x14ac:dyDescent="0.6">
      <c r="A6" s="10" t="s">
        <v>3</v>
      </c>
      <c r="B6" s="16">
        <v>39</v>
      </c>
      <c r="C6" s="16">
        <v>873</v>
      </c>
      <c r="D6" s="12"/>
      <c r="E6" s="1"/>
      <c r="F6" s="2">
        <v>2</v>
      </c>
      <c r="G6" s="2">
        <v>2</v>
      </c>
      <c r="H6" s="12"/>
      <c r="I6" s="12">
        <v>0</v>
      </c>
      <c r="J6" s="40">
        <v>121.83333333333333</v>
      </c>
    </row>
    <row r="7" spans="1:10" x14ac:dyDescent="0.6">
      <c r="A7" s="10" t="s">
        <v>4</v>
      </c>
      <c r="B7" s="16">
        <v>30</v>
      </c>
      <c r="C7" s="16">
        <v>280</v>
      </c>
      <c r="D7" s="12"/>
      <c r="E7" s="1"/>
      <c r="F7" s="2">
        <v>3</v>
      </c>
      <c r="G7" s="2">
        <v>2</v>
      </c>
      <c r="H7" s="12"/>
      <c r="I7" s="12">
        <v>1</v>
      </c>
      <c r="J7" s="40">
        <v>120</v>
      </c>
    </row>
    <row r="8" spans="1:10" x14ac:dyDescent="0.6">
      <c r="A8" s="10" t="s">
        <v>5</v>
      </c>
      <c r="B8" s="16">
        <v>26</v>
      </c>
      <c r="C8" s="16">
        <v>422</v>
      </c>
      <c r="D8" s="12"/>
      <c r="E8" s="1"/>
      <c r="F8" s="2">
        <v>1</v>
      </c>
      <c r="G8" s="2">
        <v>1</v>
      </c>
      <c r="H8" s="12"/>
      <c r="I8" s="12">
        <v>0</v>
      </c>
      <c r="J8" s="40">
        <v>122.5</v>
      </c>
    </row>
    <row r="9" spans="1:10" x14ac:dyDescent="0.6">
      <c r="A9" s="10" t="s">
        <v>6</v>
      </c>
      <c r="B9" s="16">
        <v>99</v>
      </c>
      <c r="C9" s="16">
        <v>1738</v>
      </c>
      <c r="D9" s="12"/>
      <c r="E9" s="1"/>
      <c r="F9" s="2">
        <v>1</v>
      </c>
      <c r="G9" s="2">
        <v>1</v>
      </c>
      <c r="H9" s="12"/>
      <c r="I9" s="12">
        <v>0</v>
      </c>
      <c r="J9" s="40">
        <v>125.4</v>
      </c>
    </row>
    <row r="10" spans="1:10" x14ac:dyDescent="0.6">
      <c r="A10" s="10" t="s">
        <v>7</v>
      </c>
      <c r="B10" s="16">
        <v>692</v>
      </c>
      <c r="C10" s="16">
        <v>17111</v>
      </c>
      <c r="D10" s="12"/>
      <c r="E10" s="1"/>
      <c r="F10" s="2">
        <v>26</v>
      </c>
      <c r="G10" s="2">
        <v>19</v>
      </c>
      <c r="H10" s="12">
        <v>1</v>
      </c>
      <c r="I10" s="12">
        <v>0</v>
      </c>
      <c r="J10" s="40">
        <v>122.57142857142857</v>
      </c>
    </row>
    <row r="11" spans="1:10" x14ac:dyDescent="0.6">
      <c r="A11" s="10" t="s">
        <v>8</v>
      </c>
      <c r="B11" s="16">
        <v>102</v>
      </c>
      <c r="C11" s="16">
        <v>2423</v>
      </c>
      <c r="D11" s="12"/>
      <c r="E11" s="1"/>
      <c r="F11" s="2">
        <v>2</v>
      </c>
      <c r="G11" s="2">
        <v>2</v>
      </c>
      <c r="H11" s="12"/>
      <c r="I11" s="12">
        <v>0</v>
      </c>
      <c r="J11" s="40">
        <v>128.5</v>
      </c>
    </row>
    <row r="12" spans="1:10" x14ac:dyDescent="0.6">
      <c r="A12" s="10" t="s">
        <v>9</v>
      </c>
      <c r="B12" s="16">
        <v>29</v>
      </c>
      <c r="C12" s="16">
        <v>518</v>
      </c>
      <c r="D12" s="12"/>
      <c r="E12" s="12"/>
      <c r="F12" s="12"/>
      <c r="G12" s="12"/>
      <c r="H12" s="12"/>
      <c r="I12" s="12">
        <v>0</v>
      </c>
      <c r="J12" s="40">
        <v>130</v>
      </c>
    </row>
    <row r="13" spans="1:10" s="15" customFormat="1" x14ac:dyDescent="0.6">
      <c r="A13" s="13" t="s">
        <v>0</v>
      </c>
      <c r="B13" s="14">
        <f>SUM(B4:B12)</f>
        <v>1729</v>
      </c>
      <c r="C13" s="14">
        <f>SUM(C4:C12)</f>
        <v>37888</v>
      </c>
      <c r="D13" s="14">
        <f t="shared" ref="D13:I13" si="0">SUM(D4:D12)</f>
        <v>0</v>
      </c>
      <c r="E13" s="14">
        <f t="shared" si="0"/>
        <v>1</v>
      </c>
      <c r="F13" s="14">
        <f t="shared" si="0"/>
        <v>51</v>
      </c>
      <c r="G13" s="14">
        <f t="shared" si="0"/>
        <v>62</v>
      </c>
      <c r="H13" s="14">
        <f t="shared" si="0"/>
        <v>1</v>
      </c>
      <c r="I13" s="14">
        <f t="shared" si="0"/>
        <v>2</v>
      </c>
      <c r="J13" s="17">
        <f>SUM(J4:J12)/8</f>
        <v>124.97559523809524</v>
      </c>
    </row>
  </sheetData>
  <mergeCells count="2">
    <mergeCell ref="A1:J1"/>
    <mergeCell ref="A2:A3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J1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J13"/>
    </sheetView>
  </sheetViews>
  <sheetFormatPr defaultRowHeight="21" x14ac:dyDescent="0.6"/>
  <cols>
    <col min="1" max="1" width="9.5" style="3" customWidth="1"/>
    <col min="2" max="2" width="8.09765625" style="3" customWidth="1"/>
    <col min="3" max="4" width="8.796875" style="3"/>
    <col min="5" max="5" width="10.3984375" style="3" bestFit="1" customWidth="1"/>
    <col min="6" max="6" width="10.3984375" style="3" customWidth="1"/>
    <col min="7" max="7" width="9.8984375" style="3" bestFit="1" customWidth="1"/>
    <col min="8" max="8" width="11" style="3" bestFit="1" customWidth="1"/>
    <col min="9" max="9" width="11" style="3" customWidth="1"/>
    <col min="10" max="10" width="18.19921875" style="3" bestFit="1" customWidth="1"/>
    <col min="11" max="16384" width="8.796875" style="3"/>
  </cols>
  <sheetData>
    <row r="1" spans="1:10" x14ac:dyDescent="0.6">
      <c r="A1" s="48" t="s">
        <v>39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x14ac:dyDescent="0.6">
      <c r="A2" s="47" t="s">
        <v>11</v>
      </c>
      <c r="B2" s="4" t="s">
        <v>10</v>
      </c>
      <c r="C2" s="4" t="s">
        <v>40</v>
      </c>
      <c r="D2" s="5" t="s">
        <v>13</v>
      </c>
      <c r="E2" s="6" t="s">
        <v>15</v>
      </c>
      <c r="F2" s="6" t="s">
        <v>25</v>
      </c>
      <c r="G2" s="6" t="s">
        <v>16</v>
      </c>
      <c r="H2" s="6" t="s">
        <v>24</v>
      </c>
      <c r="I2" s="5" t="s">
        <v>44</v>
      </c>
      <c r="J2" s="6" t="s">
        <v>137</v>
      </c>
    </row>
    <row r="3" spans="1:10" x14ac:dyDescent="0.6">
      <c r="A3" s="47"/>
      <c r="B3" s="7" t="s">
        <v>18</v>
      </c>
      <c r="C3" s="8" t="s">
        <v>21</v>
      </c>
      <c r="D3" s="9" t="s">
        <v>19</v>
      </c>
      <c r="E3" s="7" t="s">
        <v>17</v>
      </c>
      <c r="F3" s="7" t="s">
        <v>26</v>
      </c>
      <c r="G3" s="7" t="s">
        <v>18</v>
      </c>
      <c r="H3" s="7" t="s">
        <v>23</v>
      </c>
      <c r="I3" s="7" t="s">
        <v>23</v>
      </c>
      <c r="J3" s="7" t="s">
        <v>29</v>
      </c>
    </row>
    <row r="4" spans="1:10" x14ac:dyDescent="0.6">
      <c r="A4" s="10" t="s">
        <v>1</v>
      </c>
      <c r="B4" s="16">
        <v>94</v>
      </c>
      <c r="C4" s="16">
        <v>1423</v>
      </c>
      <c r="D4" s="12"/>
      <c r="E4" s="1"/>
      <c r="F4" s="2">
        <v>3</v>
      </c>
      <c r="G4" s="2">
        <v>2</v>
      </c>
      <c r="H4" s="12"/>
      <c r="I4" s="12">
        <v>0</v>
      </c>
      <c r="J4" s="40"/>
    </row>
    <row r="5" spans="1:10" x14ac:dyDescent="0.6">
      <c r="A5" s="10" t="s">
        <v>2</v>
      </c>
      <c r="B5" s="16">
        <v>87</v>
      </c>
      <c r="C5" s="16">
        <v>1952</v>
      </c>
      <c r="D5" s="12"/>
      <c r="E5" s="2">
        <v>1</v>
      </c>
      <c r="F5" s="2">
        <v>13</v>
      </c>
      <c r="G5" s="2">
        <v>33</v>
      </c>
      <c r="H5" s="12"/>
      <c r="I5" s="12">
        <v>1</v>
      </c>
      <c r="J5" s="40">
        <v>124.28571428571429</v>
      </c>
    </row>
    <row r="6" spans="1:10" x14ac:dyDescent="0.6">
      <c r="A6" s="10" t="s">
        <v>3</v>
      </c>
      <c r="B6" s="16">
        <v>10</v>
      </c>
      <c r="C6" s="16">
        <v>184</v>
      </c>
      <c r="D6" s="12"/>
      <c r="E6" s="1"/>
      <c r="F6" s="2">
        <v>2</v>
      </c>
      <c r="G6" s="2">
        <v>2</v>
      </c>
      <c r="H6" s="12"/>
      <c r="I6" s="12">
        <v>0</v>
      </c>
      <c r="J6" s="40">
        <v>121</v>
      </c>
    </row>
    <row r="7" spans="1:10" x14ac:dyDescent="0.6">
      <c r="A7" s="10" t="s">
        <v>4</v>
      </c>
      <c r="B7" s="16">
        <v>5</v>
      </c>
      <c r="C7" s="16">
        <v>83</v>
      </c>
      <c r="D7" s="12"/>
      <c r="E7" s="1"/>
      <c r="F7" s="2">
        <v>3</v>
      </c>
      <c r="G7" s="2">
        <v>2</v>
      </c>
      <c r="H7" s="12"/>
      <c r="I7" s="12">
        <v>1</v>
      </c>
      <c r="J7" s="40"/>
    </row>
    <row r="8" spans="1:10" x14ac:dyDescent="0.6">
      <c r="A8" s="10" t="s">
        <v>5</v>
      </c>
      <c r="B8" s="16">
        <v>10</v>
      </c>
      <c r="C8" s="16">
        <v>147</v>
      </c>
      <c r="D8" s="12"/>
      <c r="E8" s="1"/>
      <c r="F8" s="2">
        <v>1</v>
      </c>
      <c r="G8" s="2">
        <v>1</v>
      </c>
      <c r="H8" s="12"/>
      <c r="I8" s="12">
        <v>0</v>
      </c>
      <c r="J8" s="40">
        <v>110</v>
      </c>
    </row>
    <row r="9" spans="1:10" x14ac:dyDescent="0.6">
      <c r="A9" s="10" t="s">
        <v>6</v>
      </c>
      <c r="B9" s="16">
        <v>29</v>
      </c>
      <c r="C9" s="16">
        <v>446</v>
      </c>
      <c r="D9" s="12"/>
      <c r="E9" s="1"/>
      <c r="F9" s="2">
        <v>1</v>
      </c>
      <c r="G9" s="2">
        <v>1</v>
      </c>
      <c r="H9" s="12"/>
      <c r="I9" s="12">
        <v>0</v>
      </c>
      <c r="J9" s="40">
        <v>125</v>
      </c>
    </row>
    <row r="10" spans="1:10" x14ac:dyDescent="0.6">
      <c r="A10" s="10" t="s">
        <v>7</v>
      </c>
      <c r="B10" s="16">
        <v>33</v>
      </c>
      <c r="C10" s="16">
        <v>696</v>
      </c>
      <c r="D10" s="12"/>
      <c r="E10" s="1"/>
      <c r="F10" s="2">
        <v>26</v>
      </c>
      <c r="G10" s="2">
        <v>19</v>
      </c>
      <c r="H10" s="12">
        <v>1</v>
      </c>
      <c r="I10" s="12">
        <v>0</v>
      </c>
      <c r="J10" s="40">
        <v>125</v>
      </c>
    </row>
    <row r="11" spans="1:10" x14ac:dyDescent="0.6">
      <c r="A11" s="10" t="s">
        <v>8</v>
      </c>
      <c r="B11" s="16">
        <v>16</v>
      </c>
      <c r="C11" s="16">
        <v>477</v>
      </c>
      <c r="D11" s="12"/>
      <c r="E11" s="1"/>
      <c r="F11" s="2">
        <v>2</v>
      </c>
      <c r="G11" s="2">
        <v>2</v>
      </c>
      <c r="H11" s="12"/>
      <c r="I11" s="12">
        <v>0</v>
      </c>
      <c r="J11" s="40">
        <v>130</v>
      </c>
    </row>
    <row r="12" spans="1:10" x14ac:dyDescent="0.6">
      <c r="A12" s="10" t="s">
        <v>9</v>
      </c>
      <c r="B12" s="16">
        <v>8</v>
      </c>
      <c r="C12" s="16">
        <v>368</v>
      </c>
      <c r="D12" s="12"/>
      <c r="E12" s="12"/>
      <c r="F12" s="12"/>
      <c r="G12" s="12"/>
      <c r="H12" s="12"/>
      <c r="I12" s="12">
        <v>0</v>
      </c>
      <c r="J12" s="40"/>
    </row>
    <row r="13" spans="1:10" s="15" customFormat="1" x14ac:dyDescent="0.6">
      <c r="A13" s="13" t="s">
        <v>0</v>
      </c>
      <c r="B13" s="14">
        <f>SUM(B4:B12)</f>
        <v>292</v>
      </c>
      <c r="C13" s="14">
        <f>SUM(C4:C12)</f>
        <v>5776</v>
      </c>
      <c r="D13" s="14">
        <f t="shared" ref="D13:I13" si="0">SUM(D4:D12)</f>
        <v>0</v>
      </c>
      <c r="E13" s="14">
        <f t="shared" si="0"/>
        <v>1</v>
      </c>
      <c r="F13" s="14">
        <f t="shared" si="0"/>
        <v>51</v>
      </c>
      <c r="G13" s="14">
        <f t="shared" si="0"/>
        <v>62</v>
      </c>
      <c r="H13" s="14">
        <f t="shared" si="0"/>
        <v>1</v>
      </c>
      <c r="I13" s="14">
        <f t="shared" si="0"/>
        <v>2</v>
      </c>
      <c r="J13" s="17">
        <f>SUM(J4:J12)/6</f>
        <v>122.54761904761904</v>
      </c>
    </row>
  </sheetData>
  <mergeCells count="2">
    <mergeCell ref="A1:J1"/>
    <mergeCell ref="A2:A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H13"/>
    </sheetView>
  </sheetViews>
  <sheetFormatPr defaultRowHeight="21" x14ac:dyDescent="0.6"/>
  <cols>
    <col min="1" max="1" width="9.5" style="3" customWidth="1"/>
    <col min="2" max="2" width="8.09765625" style="3" customWidth="1"/>
    <col min="3" max="3" width="10.09765625" style="3" bestFit="1" customWidth="1"/>
    <col min="4" max="4" width="8.796875" style="3"/>
    <col min="5" max="5" width="11" style="3" bestFit="1" customWidth="1"/>
    <col min="6" max="6" width="12.796875" style="3" customWidth="1"/>
    <col min="7" max="7" width="16.19921875" style="3" customWidth="1"/>
    <col min="8" max="8" width="18.69921875" style="3" bestFit="1" customWidth="1"/>
    <col min="9" max="16384" width="8.796875" style="3"/>
  </cols>
  <sheetData>
    <row r="1" spans="1:8" x14ac:dyDescent="0.6">
      <c r="A1" s="48" t="s">
        <v>42</v>
      </c>
      <c r="B1" s="48"/>
      <c r="C1" s="48"/>
      <c r="D1" s="48"/>
      <c r="E1" s="48"/>
      <c r="F1" s="48"/>
      <c r="G1" s="48"/>
      <c r="H1" s="48"/>
    </row>
    <row r="2" spans="1:8" x14ac:dyDescent="0.6">
      <c r="A2" s="47" t="s">
        <v>11</v>
      </c>
      <c r="B2" s="4" t="s">
        <v>10</v>
      </c>
      <c r="C2" s="4" t="s">
        <v>41</v>
      </c>
      <c r="D2" s="5" t="s">
        <v>13</v>
      </c>
      <c r="E2" s="6" t="s">
        <v>24</v>
      </c>
      <c r="F2" s="5" t="s">
        <v>43</v>
      </c>
      <c r="G2" s="5" t="s">
        <v>139</v>
      </c>
      <c r="H2" s="6" t="s">
        <v>137</v>
      </c>
    </row>
    <row r="3" spans="1:8" x14ac:dyDescent="0.6">
      <c r="A3" s="47"/>
      <c r="B3" s="7" t="s">
        <v>18</v>
      </c>
      <c r="C3" s="8" t="s">
        <v>21</v>
      </c>
      <c r="D3" s="9" t="s">
        <v>19</v>
      </c>
      <c r="E3" s="7" t="s">
        <v>23</v>
      </c>
      <c r="F3" s="7" t="s">
        <v>23</v>
      </c>
      <c r="G3" s="7" t="s">
        <v>23</v>
      </c>
      <c r="H3" s="7" t="s">
        <v>53</v>
      </c>
    </row>
    <row r="4" spans="1:8" ht="24.6" x14ac:dyDescent="0.7">
      <c r="A4" s="10" t="s">
        <v>1</v>
      </c>
      <c r="B4" s="41">
        <v>1122</v>
      </c>
      <c r="C4" s="41">
        <v>8937606</v>
      </c>
      <c r="D4" s="12">
        <v>80</v>
      </c>
      <c r="E4" s="12"/>
      <c r="F4" s="42">
        <v>7</v>
      </c>
      <c r="G4" s="12">
        <v>16</v>
      </c>
      <c r="H4" s="40"/>
    </row>
    <row r="5" spans="1:8" ht="24.6" x14ac:dyDescent="0.7">
      <c r="A5" s="10" t="s">
        <v>2</v>
      </c>
      <c r="B5" s="41">
        <v>552</v>
      </c>
      <c r="C5" s="41">
        <v>6264161</v>
      </c>
      <c r="D5" s="12">
        <v>85</v>
      </c>
      <c r="E5" s="12"/>
      <c r="F5" s="42">
        <v>24</v>
      </c>
      <c r="G5" s="12">
        <v>187</v>
      </c>
      <c r="H5" s="40">
        <v>2.9374999999999996</v>
      </c>
    </row>
    <row r="6" spans="1:8" ht="24.6" x14ac:dyDescent="0.7">
      <c r="A6" s="10" t="s">
        <v>3</v>
      </c>
      <c r="B6" s="41">
        <v>309</v>
      </c>
      <c r="C6" s="41">
        <v>290147</v>
      </c>
      <c r="D6" s="12">
        <v>17</v>
      </c>
      <c r="E6" s="12"/>
      <c r="F6" s="42">
        <v>1</v>
      </c>
      <c r="G6" s="12">
        <v>66</v>
      </c>
      <c r="H6" s="40">
        <v>2.8874999999999997</v>
      </c>
    </row>
    <row r="7" spans="1:8" ht="24.6" x14ac:dyDescent="0.7">
      <c r="A7" s="10" t="s">
        <v>4</v>
      </c>
      <c r="B7" s="41">
        <v>547</v>
      </c>
      <c r="C7" s="41">
        <v>820556</v>
      </c>
      <c r="D7" s="12">
        <v>17</v>
      </c>
      <c r="E7" s="12"/>
      <c r="F7" s="42">
        <v>0</v>
      </c>
      <c r="G7" s="12">
        <v>29</v>
      </c>
      <c r="H7" s="40">
        <v>3.0625</v>
      </c>
    </row>
    <row r="8" spans="1:8" ht="24.6" x14ac:dyDescent="0.7">
      <c r="A8" s="10" t="s">
        <v>5</v>
      </c>
      <c r="B8" s="41">
        <v>96</v>
      </c>
      <c r="C8" s="41">
        <v>39167</v>
      </c>
      <c r="D8" s="12">
        <v>4</v>
      </c>
      <c r="E8" s="12"/>
      <c r="F8" s="42">
        <v>0</v>
      </c>
      <c r="G8" s="12">
        <v>4</v>
      </c>
      <c r="H8" s="40">
        <v>2.9000000000000004</v>
      </c>
    </row>
    <row r="9" spans="1:8" ht="24.6" x14ac:dyDescent="0.7">
      <c r="A9" s="10" t="s">
        <v>6</v>
      </c>
      <c r="B9" s="41">
        <v>732</v>
      </c>
      <c r="C9" s="41">
        <v>1875608</v>
      </c>
      <c r="D9" s="12">
        <v>27</v>
      </c>
      <c r="E9" s="12"/>
      <c r="F9" s="42">
        <v>3</v>
      </c>
      <c r="G9" s="12">
        <v>28</v>
      </c>
      <c r="H9" s="40">
        <v>3.4799999999999995</v>
      </c>
    </row>
    <row r="10" spans="1:8" ht="24.6" x14ac:dyDescent="0.7">
      <c r="A10" s="10" t="s">
        <v>7</v>
      </c>
      <c r="B10" s="41">
        <v>4004</v>
      </c>
      <c r="C10" s="41">
        <v>471934</v>
      </c>
      <c r="D10" s="12">
        <v>4</v>
      </c>
      <c r="E10" s="12">
        <v>1</v>
      </c>
      <c r="F10" s="42">
        <v>1</v>
      </c>
      <c r="G10" s="12">
        <v>17</v>
      </c>
      <c r="H10" s="40">
        <v>3.5142857142857147</v>
      </c>
    </row>
    <row r="11" spans="1:8" ht="24.6" x14ac:dyDescent="0.7">
      <c r="A11" s="10" t="s">
        <v>8</v>
      </c>
      <c r="B11" s="41">
        <v>918</v>
      </c>
      <c r="C11" s="41">
        <v>5372939</v>
      </c>
      <c r="D11" s="12">
        <v>21</v>
      </c>
      <c r="E11" s="12"/>
      <c r="F11" s="42">
        <v>0</v>
      </c>
      <c r="G11" s="12">
        <v>13</v>
      </c>
      <c r="H11" s="40">
        <v>2.6</v>
      </c>
    </row>
    <row r="12" spans="1:8" ht="24.6" x14ac:dyDescent="0.7">
      <c r="A12" s="10" t="s">
        <v>9</v>
      </c>
      <c r="B12" s="41">
        <v>63</v>
      </c>
      <c r="C12" s="41">
        <v>1799</v>
      </c>
      <c r="D12" s="12"/>
      <c r="E12" s="12"/>
      <c r="F12" s="42"/>
      <c r="G12" s="12">
        <v>112</v>
      </c>
      <c r="H12" s="40"/>
    </row>
    <row r="13" spans="1:8" s="15" customFormat="1" x14ac:dyDescent="0.6">
      <c r="A13" s="13" t="s">
        <v>0</v>
      </c>
      <c r="B13" s="14">
        <f>SUM(B4:B12)</f>
        <v>8343</v>
      </c>
      <c r="C13" s="14">
        <f>SUM(C4:C12)</f>
        <v>24073917</v>
      </c>
      <c r="D13" s="14">
        <f t="shared" ref="D13:G13" si="0">SUM(D4:D12)</f>
        <v>255</v>
      </c>
      <c r="E13" s="14">
        <f t="shared" si="0"/>
        <v>1</v>
      </c>
      <c r="F13" s="14">
        <f t="shared" si="0"/>
        <v>36</v>
      </c>
      <c r="G13" s="14">
        <f t="shared" si="0"/>
        <v>472</v>
      </c>
      <c r="H13" s="17">
        <f>SUM(H4:H12)/7</f>
        <v>3.0545408163265306</v>
      </c>
    </row>
  </sheetData>
  <mergeCells count="2">
    <mergeCell ref="A1:H1"/>
    <mergeCell ref="A2:A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I13"/>
    </sheetView>
  </sheetViews>
  <sheetFormatPr defaultRowHeight="21" x14ac:dyDescent="0.6"/>
  <cols>
    <col min="1" max="1" width="9.5" style="3" customWidth="1"/>
    <col min="2" max="2" width="8.09765625" style="3" customWidth="1"/>
    <col min="3" max="3" width="10.09765625" style="3" bestFit="1" customWidth="1"/>
    <col min="4" max="4" width="8.796875" style="3"/>
    <col min="5" max="5" width="11" style="3" bestFit="1" customWidth="1"/>
    <col min="6" max="8" width="11" style="3" customWidth="1"/>
    <col min="9" max="9" width="18.19921875" style="3" bestFit="1" customWidth="1"/>
    <col min="10" max="16384" width="8.796875" style="3"/>
  </cols>
  <sheetData>
    <row r="1" spans="1:9" x14ac:dyDescent="0.6">
      <c r="A1" s="48" t="s">
        <v>45</v>
      </c>
      <c r="B1" s="48"/>
      <c r="C1" s="48"/>
      <c r="D1" s="48"/>
      <c r="E1" s="48"/>
      <c r="F1" s="48"/>
      <c r="G1" s="48"/>
      <c r="H1" s="48"/>
      <c r="I1" s="48"/>
    </row>
    <row r="2" spans="1:9" x14ac:dyDescent="0.6">
      <c r="A2" s="47" t="s">
        <v>11</v>
      </c>
      <c r="B2" s="4" t="s">
        <v>10</v>
      </c>
      <c r="C2" s="4" t="s">
        <v>46</v>
      </c>
      <c r="D2" s="5" t="s">
        <v>13</v>
      </c>
      <c r="E2" s="6" t="s">
        <v>24</v>
      </c>
      <c r="F2" s="5" t="s">
        <v>47</v>
      </c>
      <c r="G2" s="5" t="s">
        <v>32</v>
      </c>
      <c r="H2" s="5" t="s">
        <v>36</v>
      </c>
      <c r="I2" s="6" t="s">
        <v>137</v>
      </c>
    </row>
    <row r="3" spans="1:9" x14ac:dyDescent="0.6">
      <c r="A3" s="47"/>
      <c r="B3" s="7" t="s">
        <v>18</v>
      </c>
      <c r="C3" s="8" t="s">
        <v>21</v>
      </c>
      <c r="D3" s="9" t="s">
        <v>19</v>
      </c>
      <c r="E3" s="7" t="s">
        <v>23</v>
      </c>
      <c r="F3" s="7" t="s">
        <v>23</v>
      </c>
      <c r="G3" s="7" t="s">
        <v>23</v>
      </c>
      <c r="H3" s="7" t="s">
        <v>23</v>
      </c>
      <c r="I3" s="7" t="s">
        <v>29</v>
      </c>
    </row>
    <row r="4" spans="1:9" x14ac:dyDescent="0.6">
      <c r="A4" s="10" t="s">
        <v>1</v>
      </c>
      <c r="B4" s="16">
        <v>296</v>
      </c>
      <c r="C4" s="16">
        <v>5417219</v>
      </c>
      <c r="D4" s="12">
        <v>228</v>
      </c>
      <c r="E4" s="12"/>
      <c r="F4" s="12">
        <v>32</v>
      </c>
      <c r="G4" s="12">
        <v>2</v>
      </c>
      <c r="H4" s="12">
        <v>57</v>
      </c>
      <c r="I4" s="40"/>
    </row>
    <row r="5" spans="1:9" x14ac:dyDescent="0.6">
      <c r="A5" s="10" t="s">
        <v>2</v>
      </c>
      <c r="B5" s="16">
        <v>348</v>
      </c>
      <c r="C5" s="16">
        <v>31106271</v>
      </c>
      <c r="D5" s="12">
        <v>321</v>
      </c>
      <c r="E5" s="12"/>
      <c r="F5" s="12">
        <v>66</v>
      </c>
      <c r="G5" s="12">
        <v>5</v>
      </c>
      <c r="H5" s="12">
        <v>191</v>
      </c>
      <c r="I5" s="40">
        <v>31.857142857142858</v>
      </c>
    </row>
    <row r="6" spans="1:9" x14ac:dyDescent="0.6">
      <c r="A6" s="10" t="s">
        <v>3</v>
      </c>
      <c r="B6" s="16">
        <v>196</v>
      </c>
      <c r="C6" s="16">
        <v>3861389</v>
      </c>
      <c r="D6" s="12">
        <v>181</v>
      </c>
      <c r="E6" s="12"/>
      <c r="F6" s="12">
        <v>13</v>
      </c>
      <c r="G6" s="12">
        <v>0</v>
      </c>
      <c r="H6" s="12">
        <v>101</v>
      </c>
      <c r="I6" s="40">
        <v>31</v>
      </c>
    </row>
    <row r="7" spans="1:9" x14ac:dyDescent="0.6">
      <c r="A7" s="10" t="s">
        <v>4</v>
      </c>
      <c r="B7" s="16">
        <v>325</v>
      </c>
      <c r="C7" s="16">
        <v>3384948</v>
      </c>
      <c r="D7" s="12">
        <v>109</v>
      </c>
      <c r="E7" s="12"/>
      <c r="F7" s="12">
        <v>9</v>
      </c>
      <c r="G7" s="12">
        <v>0</v>
      </c>
      <c r="H7" s="12">
        <v>53</v>
      </c>
      <c r="I7" s="40">
        <v>32</v>
      </c>
    </row>
    <row r="8" spans="1:9" x14ac:dyDescent="0.6">
      <c r="A8" s="10" t="s">
        <v>5</v>
      </c>
      <c r="B8" s="16">
        <v>12</v>
      </c>
      <c r="C8" s="16">
        <v>428138</v>
      </c>
      <c r="D8" s="12">
        <v>10</v>
      </c>
      <c r="E8" s="12"/>
      <c r="F8" s="12">
        <v>11</v>
      </c>
      <c r="G8" s="12">
        <v>0</v>
      </c>
      <c r="H8" s="12">
        <v>51</v>
      </c>
      <c r="I8" s="40"/>
    </row>
    <row r="9" spans="1:9" x14ac:dyDescent="0.6">
      <c r="A9" s="10" t="s">
        <v>6</v>
      </c>
      <c r="B9" s="16">
        <v>727</v>
      </c>
      <c r="C9" s="16">
        <v>21243733</v>
      </c>
      <c r="D9" s="12">
        <v>392</v>
      </c>
      <c r="E9" s="12"/>
      <c r="F9" s="12">
        <v>6</v>
      </c>
      <c r="G9" s="12">
        <v>1</v>
      </c>
      <c r="H9" s="12">
        <v>40</v>
      </c>
      <c r="I9" s="40">
        <v>36.799999999999997</v>
      </c>
    </row>
    <row r="10" spans="1:9" x14ac:dyDescent="0.6">
      <c r="A10" s="10" t="s">
        <v>7</v>
      </c>
      <c r="B10" s="16">
        <v>821</v>
      </c>
      <c r="C10" s="16">
        <v>452565</v>
      </c>
      <c r="D10" s="12">
        <v>73</v>
      </c>
      <c r="E10" s="12">
        <v>1</v>
      </c>
      <c r="F10" s="12">
        <v>10</v>
      </c>
      <c r="G10" s="12">
        <v>2</v>
      </c>
      <c r="H10" s="12">
        <v>13</v>
      </c>
      <c r="I10" s="40">
        <v>33</v>
      </c>
    </row>
    <row r="11" spans="1:9" x14ac:dyDescent="0.6">
      <c r="A11" s="10" t="s">
        <v>8</v>
      </c>
      <c r="B11" s="16">
        <v>295</v>
      </c>
      <c r="C11" s="16">
        <v>2371512</v>
      </c>
      <c r="D11" s="12">
        <v>57</v>
      </c>
      <c r="E11" s="12"/>
      <c r="F11" s="12">
        <v>10</v>
      </c>
      <c r="G11" s="12">
        <v>1</v>
      </c>
      <c r="H11" s="12">
        <v>25</v>
      </c>
      <c r="I11" s="40">
        <v>44</v>
      </c>
    </row>
    <row r="12" spans="1:9" x14ac:dyDescent="0.6">
      <c r="A12" s="10" t="s">
        <v>9</v>
      </c>
      <c r="B12" s="16">
        <v>9</v>
      </c>
      <c r="C12" s="16">
        <v>176</v>
      </c>
      <c r="D12" s="12"/>
      <c r="E12" s="12"/>
      <c r="F12" s="12">
        <v>8</v>
      </c>
      <c r="G12" s="12">
        <v>2</v>
      </c>
      <c r="H12" s="12">
        <v>132</v>
      </c>
      <c r="I12" s="40"/>
    </row>
    <row r="13" spans="1:9" s="15" customFormat="1" x14ac:dyDescent="0.6">
      <c r="A13" s="13" t="s">
        <v>0</v>
      </c>
      <c r="B13" s="14">
        <f>SUM(B4:B12)</f>
        <v>3029</v>
      </c>
      <c r="C13" s="14">
        <f>SUM(C4:C12)</f>
        <v>68265951</v>
      </c>
      <c r="D13" s="14">
        <f t="shared" ref="D13:E13" si="0">SUM(D4:D12)</f>
        <v>1371</v>
      </c>
      <c r="E13" s="14">
        <f t="shared" si="0"/>
        <v>1</v>
      </c>
      <c r="F13" s="14">
        <f>SUM(F4:F12)</f>
        <v>165</v>
      </c>
      <c r="G13" s="14">
        <f t="shared" ref="G13:H13" si="1">SUM(G4:G12)</f>
        <v>13</v>
      </c>
      <c r="H13" s="14">
        <f t="shared" si="1"/>
        <v>663</v>
      </c>
      <c r="I13" s="17">
        <f>SUM(I4:I12)/6</f>
        <v>34.776190476190472</v>
      </c>
    </row>
  </sheetData>
  <mergeCells count="2">
    <mergeCell ref="A1:I1"/>
    <mergeCell ref="A2:A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F13"/>
    </sheetView>
  </sheetViews>
  <sheetFormatPr defaultRowHeight="21" x14ac:dyDescent="0.6"/>
  <cols>
    <col min="1" max="1" width="9.5" style="3" customWidth="1"/>
    <col min="2" max="2" width="8.09765625" style="3" customWidth="1"/>
    <col min="3" max="3" width="12" style="3" customWidth="1"/>
    <col min="4" max="4" width="10.19921875" style="3" customWidth="1"/>
    <col min="5" max="5" width="11.5" style="3" customWidth="1"/>
    <col min="6" max="6" width="18.19921875" style="3" bestFit="1" customWidth="1"/>
    <col min="7" max="16384" width="8.796875" style="3"/>
  </cols>
  <sheetData>
    <row r="1" spans="1:6" x14ac:dyDescent="0.6">
      <c r="A1" s="48" t="s">
        <v>48</v>
      </c>
      <c r="B1" s="48"/>
      <c r="C1" s="48"/>
      <c r="D1" s="48"/>
      <c r="E1" s="48"/>
      <c r="F1" s="48"/>
    </row>
    <row r="2" spans="1:6" x14ac:dyDescent="0.6">
      <c r="A2" s="47" t="s">
        <v>11</v>
      </c>
      <c r="B2" s="4" t="s">
        <v>10</v>
      </c>
      <c r="C2" s="4" t="s">
        <v>49</v>
      </c>
      <c r="D2" s="5" t="s">
        <v>13</v>
      </c>
      <c r="E2" s="6" t="s">
        <v>24</v>
      </c>
      <c r="F2" s="6" t="s">
        <v>137</v>
      </c>
    </row>
    <row r="3" spans="1:6" x14ac:dyDescent="0.6">
      <c r="A3" s="47"/>
      <c r="B3" s="7" t="s">
        <v>18</v>
      </c>
      <c r="C3" s="8" t="s">
        <v>21</v>
      </c>
      <c r="D3" s="9" t="s">
        <v>19</v>
      </c>
      <c r="E3" s="7" t="s">
        <v>23</v>
      </c>
      <c r="F3" s="7" t="s">
        <v>29</v>
      </c>
    </row>
    <row r="4" spans="1:6" x14ac:dyDescent="0.6">
      <c r="A4" s="10" t="s">
        <v>1</v>
      </c>
      <c r="B4" s="16">
        <f>13310+74</f>
        <v>13384</v>
      </c>
      <c r="C4" s="11">
        <v>599967</v>
      </c>
      <c r="D4" s="12"/>
      <c r="E4" s="12"/>
      <c r="F4" s="40"/>
    </row>
    <row r="5" spans="1:6" x14ac:dyDescent="0.6">
      <c r="A5" s="10" t="s">
        <v>2</v>
      </c>
      <c r="B5" s="16">
        <f>10745+19</f>
        <v>10764</v>
      </c>
      <c r="C5" s="11">
        <v>437861</v>
      </c>
      <c r="D5" s="12"/>
      <c r="E5" s="12"/>
      <c r="F5" s="40">
        <v>83.625</v>
      </c>
    </row>
    <row r="6" spans="1:6" x14ac:dyDescent="0.6">
      <c r="A6" s="10" t="s">
        <v>3</v>
      </c>
      <c r="B6" s="16">
        <f>8891+10</f>
        <v>8901</v>
      </c>
      <c r="C6" s="11">
        <v>440316</v>
      </c>
      <c r="D6" s="12"/>
      <c r="E6" s="12"/>
      <c r="F6" s="40">
        <v>93.571428571428569</v>
      </c>
    </row>
    <row r="7" spans="1:6" x14ac:dyDescent="0.6">
      <c r="A7" s="10" t="s">
        <v>4</v>
      </c>
      <c r="B7" s="16">
        <f>6392+2020</f>
        <v>8412</v>
      </c>
      <c r="C7" s="11">
        <v>262653</v>
      </c>
      <c r="D7" s="12"/>
      <c r="E7" s="12"/>
      <c r="F7" s="40">
        <v>80.8</v>
      </c>
    </row>
    <row r="8" spans="1:6" x14ac:dyDescent="0.6">
      <c r="A8" s="10" t="s">
        <v>5</v>
      </c>
      <c r="B8" s="16">
        <f>3721+1</f>
        <v>3722</v>
      </c>
      <c r="C8" s="11">
        <v>106070</v>
      </c>
      <c r="D8" s="12"/>
      <c r="E8" s="12"/>
      <c r="F8" s="40">
        <v>92</v>
      </c>
    </row>
    <row r="9" spans="1:6" x14ac:dyDescent="0.6">
      <c r="A9" s="10" t="s">
        <v>6</v>
      </c>
      <c r="B9" s="16">
        <f>16999+50</f>
        <v>17049</v>
      </c>
      <c r="C9" s="11">
        <v>820143</v>
      </c>
      <c r="D9" s="12"/>
      <c r="E9" s="12"/>
      <c r="F9" s="40">
        <v>100</v>
      </c>
    </row>
    <row r="10" spans="1:6" x14ac:dyDescent="0.6">
      <c r="A10" s="10" t="s">
        <v>7</v>
      </c>
      <c r="B10" s="16">
        <f>30554+33</f>
        <v>30587</v>
      </c>
      <c r="C10" s="11">
        <v>1430433</v>
      </c>
      <c r="D10" s="12"/>
      <c r="E10" s="12">
        <v>1</v>
      </c>
      <c r="F10" s="40">
        <v>87.857142857142861</v>
      </c>
    </row>
    <row r="11" spans="1:6" x14ac:dyDescent="0.6">
      <c r="A11" s="10" t="s">
        <v>8</v>
      </c>
      <c r="B11" s="16">
        <f>8421+14</f>
        <v>8435</v>
      </c>
      <c r="C11" s="11">
        <v>277765</v>
      </c>
      <c r="D11" s="12"/>
      <c r="E11" s="12"/>
      <c r="F11" s="40">
        <v>82.5</v>
      </c>
    </row>
    <row r="12" spans="1:6" x14ac:dyDescent="0.6">
      <c r="A12" s="10" t="s">
        <v>9</v>
      </c>
      <c r="B12" s="16">
        <f>1856+18</f>
        <v>1874</v>
      </c>
      <c r="C12" s="11">
        <v>46505</v>
      </c>
      <c r="D12" s="12"/>
      <c r="E12" s="12"/>
      <c r="F12" s="40">
        <v>85</v>
      </c>
    </row>
    <row r="13" spans="1:6" s="15" customFormat="1" x14ac:dyDescent="0.6">
      <c r="A13" s="13" t="s">
        <v>0</v>
      </c>
      <c r="B13" s="14">
        <f>SUM(B4:B12)</f>
        <v>103128</v>
      </c>
      <c r="C13" s="14">
        <f>SUM(C4:C12)</f>
        <v>4421713</v>
      </c>
      <c r="D13" s="14">
        <f t="shared" ref="D13:E13" si="0">SUM(D4:D12)</f>
        <v>0</v>
      </c>
      <c r="E13" s="14">
        <f t="shared" si="0"/>
        <v>1</v>
      </c>
      <c r="F13" s="17">
        <f>SUM(F4:F12)/8</f>
        <v>88.169196428571425</v>
      </c>
    </row>
  </sheetData>
  <mergeCells count="2">
    <mergeCell ref="A1:F1"/>
    <mergeCell ref="A2:A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13</vt:i4>
      </vt:variant>
      <vt:variant>
        <vt:lpstr>ช่วงที่มีชื่อ</vt:lpstr>
      </vt:variant>
      <vt:variant>
        <vt:i4>1</vt:i4>
      </vt:variant>
    </vt:vector>
  </HeadingPairs>
  <TitlesOfParts>
    <vt:vector size="14" baseType="lpstr">
      <vt:lpstr>ข้อมูลพื้นฐานโคนม</vt:lpstr>
      <vt:lpstr>ข้อมูลพื้นฐานโคเนื้อ</vt:lpstr>
      <vt:lpstr>ข้อมูลพื้นฐานกระบือ</vt:lpstr>
      <vt:lpstr>ข้อมูลพื้นฐานสุกร</vt:lpstr>
      <vt:lpstr>ข้อมูลพื้นฐานแพะ</vt:lpstr>
      <vt:lpstr>ข้อมูลพื้นฐานแกะ</vt:lpstr>
      <vt:lpstr>ข้อมูลพื้นฐานไก่ไข่</vt:lpstr>
      <vt:lpstr>ข้อมูลพื้นฐานไก่เนื้อ</vt:lpstr>
      <vt:lpstr>ข้อมูลพื้นฐานไก่พื้นเมือง</vt:lpstr>
      <vt:lpstr>ข้อมูลพื้นฐานเป็ดไข่</vt:lpstr>
      <vt:lpstr>ราคาจำหน่ายสัตว์มีชีวิตหน้าฟาร์</vt:lpstr>
      <vt:lpstr>ข้อมูลพื้นฐานเป็ดเนื้อ</vt:lpstr>
      <vt:lpstr>ข้อมูลพื้นฐานนกกระทา</vt:lpstr>
      <vt:lpstr>ราคาจำหน่ายสัตว์มีชีวิตหน้าฟาร์!Print_Titles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8.1</dc:creator>
  <cp:lastModifiedBy>Admin</cp:lastModifiedBy>
  <cp:lastPrinted>2022-07-24T10:46:08Z</cp:lastPrinted>
  <dcterms:created xsi:type="dcterms:W3CDTF">2016-12-09T08:04:03Z</dcterms:created>
  <dcterms:modified xsi:type="dcterms:W3CDTF">2022-08-06T09:11:02Z</dcterms:modified>
</cp:coreProperties>
</file>