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04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เก็บข้อมูลHRD!$A$6:$P$46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เก็บข้อมูลHRD!$A$1:$M$63</definedName>
    <definedName name="_xlnm.Print_Area" localSheetId="1">สรุปผลHRD!$A$1:$N$24</definedName>
    <definedName name="_xlnm.Print_Titles" localSheetId="0">เก็บข้อมูลHRD!$6:$6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<sst xmlns="http://schemas.openxmlformats.org/spreadsheetml/2006/main" count="464" uniqueCount="145">
  <si>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</si>
  <si>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</si>
  <si>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</si>
  <si>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</si>
  <si>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</si>
  <si>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</si>
  <si>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</si>
  <si>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</si>
  <si>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</si>
  <si>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</si>
  <si>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</si>
  <si>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</si>
  <si>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</si>
  <si>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</si>
  <si>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</si>
  <si>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</si>
  <si>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</si>
  <si>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</si>
  <si>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</si>
  <si>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</si>
  <si>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</si>
  <si>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</si>
  <si>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</si>
  <si>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</si>
  <si>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</si>
  <si>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</si>
  <si>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</si>
  <si>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</si>
  <si>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</si>
  <si>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</si>
  <si>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</si>
  <si>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</si>
  <si>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</si>
  <si>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</si>
  <si>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</si>
  <si>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</si>
  <si>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</si>
  <si>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</si>
  <si>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</si>
  <si>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</si>
  <si>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</si>
  <si>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</si>
  <si>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</si>
  <si>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</si>
  <si>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</si>
  <si>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</si>
  <si>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</si>
  <si>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</si>
  <si>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</si>
  <si>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</si>
  <si>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</si>
  <si>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</si>
  <si>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</si>
  <si>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</si>
  <si>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</si>
  <si>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</si>
  <si>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</si>
  <si>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</si>
  <si>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</si>
  <si>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</si>
  <si>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</si>
  <si>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</si>
  <si>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</si>
  <si>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</si>
  <si>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</si>
  <si>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</si>
  <si>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</si>
  <si>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</si>
  <si>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</si>
  <si>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</si>
  <si>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</si>
  <si>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</si>
  <si>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</si>
  <si>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</si>
  <si>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</si>
  <si>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</si>
  <si>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</si>
  <si>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</si>
  <si>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</si>
  <si>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นางสาวพัชราภรณ์ แก้วน้ำใส</t>
  </si>
  <si>
    <t>นักวิชาการสัตวบาลชำนาญการพิเศษ</t>
  </si>
  <si>
    <t>นางสาววรลักษณ์ เทียมเก่า</t>
  </si>
  <si>
    <t>นักวิชาการสัตวบาลชำนาญการ</t>
  </si>
  <si>
    <t>ว่าที่ ร้อยตรี.ศิรพงศ์ มาสำราญ</t>
  </si>
  <si>
    <t>นางสาวอรชุดา ขำเทศเจริญ</t>
  </si>
  <si>
    <t>นางสาวภัคนันท์ จอสูงเนิน</t>
  </si>
  <si>
    <t>เจ้าพนักงานสัตวบาลปฏิบัติงาน</t>
  </si>
  <si>
    <t>นายณัฐวุฒิ พรหมเสน</t>
  </si>
  <si>
    <t>นักวิชาการสัตวบาล</t>
  </si>
  <si>
    <t>นายชัยรัตน์ จอมศิลป์</t>
  </si>
  <si>
    <t>นางพัชราภรณ์  สือเจริญ</t>
  </si>
  <si>
    <t>นางอุมาภรณ์ โพธิ์ทอง</t>
  </si>
  <si>
    <t>เจ้าพนักงานสัตวบาล</t>
  </si>
  <si>
    <t>น.ส.หฤทัย ไชยชนันท์</t>
  </si>
  <si>
    <t>นักวิเคราะห์นโยบายและแผน</t>
  </si>
  <si>
    <t>นายพงษ์ระวี  ไกรยาประเสริฐ</t>
  </si>
  <si>
    <t>นายยุทธภูมิ สืบขำเพชร</t>
  </si>
  <si>
    <t>นายสัตวแพทย์ชำนาญการพิเศษ</t>
  </si>
  <si>
    <t>นางกมลลดา นิยมทรัพย์</t>
  </si>
  <si>
    <t>น.ส.วศินี ชานวาทิก</t>
  </si>
  <si>
    <t>นายสัตวแพทย์ชำนาญการ</t>
  </si>
  <si>
    <t>น.ส.กรกมล  ธนะกิจศิริ</t>
  </si>
  <si>
    <t>นายชวนชัย บุญญาวัฒน์</t>
  </si>
  <si>
    <t>สัตวแพทย์ชำนาญงาน</t>
  </si>
  <si>
    <t>นางสาวเรืองรอง บุญฉิม</t>
  </si>
  <si>
    <t>นักวิทยาศาสตร์</t>
  </si>
  <si>
    <t>นางสาวสาวิตรี ไม้กลาง</t>
  </si>
  <si>
    <t>นายไพโรจน์  จันทร์ต้ง</t>
  </si>
  <si>
    <t>นักวิเคราะห์นโยบายและแผนชำนาญการพิเศษ</t>
  </si>
  <si>
    <t>นายภากรรักข์ บำรุงพงษ์</t>
  </si>
  <si>
    <t>นักวิเคราะห์นโยบายและแผนชำนาญการ</t>
  </si>
  <si>
    <t>นางเดือนเพ็ญ ธัญญะวานิช</t>
  </si>
  <si>
    <t>นักทรัพยากรบุคคลชำนาญการ</t>
  </si>
  <si>
    <t>นางสาวเยี่ยมพร ภิเศก</t>
  </si>
  <si>
    <t>นางสาวเพ็ญจันทร์ อ่อนน่วม</t>
  </si>
  <si>
    <t>นายมนตรี จิรวานิช</t>
  </si>
  <si>
    <t>เจ้าหน้าที่ระบบงานคอมพิวเตอร์</t>
  </si>
  <si>
    <t>นางพจนา กลิ่นจันทร์</t>
  </si>
  <si>
    <t>พนักงานผู้ช่วยสัตวบาล</t>
  </si>
  <si>
    <t>นายสักรินทร์ เนื้อทอง</t>
  </si>
  <si>
    <t>นางสาวปราง รอบคอบ</t>
  </si>
  <si>
    <t>นางสาวภัทร์รวี ทั้งทวีสุข</t>
  </si>
  <si>
    <t>นางสาวกรองแก้ว สุขมูลศิริ</t>
  </si>
  <si>
    <t>นายก่อเกียรติ แก้วคำ</t>
  </si>
  <si>
    <t>นางสาวปิยะวรรณ รอดเจริญ</t>
  </si>
  <si>
    <t>นางสาวอรสา จันทร์อาจ</t>
  </si>
  <si>
    <t>นักจัดการงานทั่วไป</t>
  </si>
  <si>
    <t>นางสาวรติพร สิงหะหล้า</t>
  </si>
  <si>
    <t>นางสาววัณชลี สุขถาวร</t>
  </si>
  <si>
    <t>เจ้าพนักงานธุรการ</t>
  </si>
  <si>
    <t>นางทัศนียา สื่อสวัสดิ์วณิชย์</t>
  </si>
  <si>
    <t>เจ้าพนักงานการเงินและบัญชีชำนาญงาน</t>
  </si>
  <si>
    <t>นายวิโรจน์ สุขสำราญ</t>
  </si>
  <si>
    <t>นิติกร</t>
  </si>
  <si>
    <t>นายจักรวาล เวฬุคามกุล</t>
  </si>
  <si>
    <t>นางสาวพรฤดี อัญชลิสังกาศ</t>
  </si>
  <si>
    <t>นางสาวอรทิรา  เจียมพงษ์</t>
  </si>
  <si>
    <t>เดือนเพ็ญ ธัญญะวานิช</t>
  </si>
  <si>
    <t>การใช้เทคโนโลยี</t>
  </si>
  <si>
    <t>e-Learning</t>
  </si>
  <si>
    <t>สำนักงานปศุสัตว์เขต 2</t>
  </si>
  <si>
    <t>ธ.ค.65-ม.ค.66</t>
  </si>
  <si>
    <t>มี</t>
  </si>
  <si>
    <t>วัยเก๋า ฉลาดรู้เน็ต</t>
  </si>
  <si>
    <t>นายธสากร  มนต์วัฒนชัย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</si>
</sst>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5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4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1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54" fillId="0" borderId="4" xfId="0" applyFont="1" applyBorder="1"/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6"/>
  <sheetViews>
    <sheetView showGridLines="0" tabSelected="1" zoomScale="150" zoomScaleNormal="150" zoomScaleSheetLayoutView="90" zoomScalePageLayoutView="120" workbookViewId="0">
      <pane ySplit="6" topLeftCell="A16" activePane="bottomLeft" state="frozen"/>
      <selection pane="bottomLeft" activeCell="M5" sqref="M5"/>
    </sheetView>
  </sheetViews>
  <sheetFormatPr defaultRowHeight="21.95" customHeight="1" x14ac:dyDescent="0.2"/>
  <cols>
    <col min="1" max="1" width="3.125" style="89" customWidth="1"/>
    <col min="2" max="2" width="19.125" style="90" customWidth="1"/>
    <col min="3" max="3" width="14.125" style="91" customWidth="1"/>
    <col min="4" max="4" width="8.125" style="92" customWidth="1"/>
    <col min="5" max="5" width="25.5" style="91" customWidth="1"/>
    <col min="6" max="6" width="13.625" style="91" customWidth="1"/>
    <col min="7" max="7" width="12.5" style="91" customWidth="1"/>
    <col min="8" max="8" width="8.25" style="89" customWidth="1"/>
    <col min="9" max="9" width="7" style="91" customWidth="1"/>
    <col min="10" max="10" width="7" style="93" customWidth="1"/>
    <col min="11" max="11" width="6" style="94" customWidth="1"/>
    <col min="12" max="12" width="5.625" style="95" customWidth="1"/>
    <col min="13" max="13" width="5.75" style="96" customWidth="1"/>
    <col min="14" max="14" width="7.375" style="3" customWidth="1"/>
    <col min="15" max="15" width="9" style="3"/>
    <col min="16" max="16384" width="9" style="26"/>
  </cols>
  <sheetData>
    <row r="1" spans="1:15" s="12" customFormat="1" ht="4.5" customHeight="1" x14ac:dyDescent="0.6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0"/>
      <c r="O1" s="11"/>
    </row>
    <row r="2" spans="1:15" s="12" customFormat="1" ht="27.75" customHeight="1" x14ac:dyDescent="0.65">
      <c r="A2" s="53"/>
      <c r="B2" s="54" t="s">
        <v>54</v>
      </c>
      <c r="C2" s="131" t="s">
        <v>140</v>
      </c>
      <c r="D2" s="132"/>
      <c r="E2" s="133" t="s">
        <v>74</v>
      </c>
      <c r="F2" s="133"/>
      <c r="G2" s="133"/>
      <c r="H2" s="133"/>
      <c r="I2" s="133"/>
      <c r="J2" s="133"/>
      <c r="K2" s="133"/>
      <c r="L2" s="133"/>
      <c r="M2" s="133"/>
    </row>
    <row r="3" spans="1:15" s="12" customFormat="1" ht="5.25" customHeight="1" x14ac:dyDescent="0.4">
      <c r="A3" s="53"/>
      <c r="B3" s="55"/>
      <c r="C3" s="55" t="s">
        <v>55</v>
      </c>
      <c r="D3" s="55"/>
      <c r="E3" s="56"/>
      <c r="F3" s="56"/>
      <c r="G3" s="56"/>
      <c r="H3" s="56"/>
      <c r="I3" s="56"/>
      <c r="J3" s="57"/>
      <c r="K3" s="58"/>
      <c r="L3" s="56"/>
      <c r="M3" s="59"/>
    </row>
    <row r="4" spans="1:15" s="12" customFormat="1" ht="20.25" customHeight="1" x14ac:dyDescent="0.4">
      <c r="A4" s="60"/>
      <c r="B4" s="136" t="s">
        <v>59</v>
      </c>
      <c r="C4" s="136"/>
      <c r="D4" s="109">
        <v>19</v>
      </c>
      <c r="E4" s="61" t="s">
        <v>60</v>
      </c>
      <c r="F4" s="109">
        <v>21</v>
      </c>
      <c r="G4" s="62" t="s">
        <v>47</v>
      </c>
      <c r="H4" s="126">
        <v>2566</v>
      </c>
      <c r="I4" s="123" t="s">
        <v>76</v>
      </c>
      <c r="J4" s="135" t="s">
        <v>137</v>
      </c>
      <c r="K4" s="135"/>
      <c r="L4" s="124" t="s">
        <v>45</v>
      </c>
      <c r="M4" s="125">
        <v>45174</v>
      </c>
    </row>
    <row r="5" spans="1:15" s="27" customFormat="1" ht="4.5" customHeight="1" x14ac:dyDescent="0.2">
      <c r="A5" s="63"/>
      <c r="B5" s="134"/>
      <c r="C5" s="134"/>
      <c r="D5" s="64"/>
      <c r="E5" s="64"/>
      <c r="F5" s="65"/>
      <c r="G5" s="66"/>
      <c r="H5" s="67"/>
      <c r="I5" s="66"/>
      <c r="J5" s="68"/>
      <c r="K5" s="69"/>
      <c r="L5" s="70"/>
      <c r="M5" s="67"/>
      <c r="N5" s="3"/>
      <c r="O5" s="3"/>
    </row>
    <row r="6" spans="1:15" s="51" customFormat="1" ht="39.75" customHeight="1" x14ac:dyDescent="0.2">
      <c r="A6" s="71" t="s">
        <v>0</v>
      </c>
      <c r="B6" s="71" t="s">
        <v>63</v>
      </c>
      <c r="C6" s="71" t="s">
        <v>1</v>
      </c>
      <c r="D6" s="72" t="s">
        <v>3</v>
      </c>
      <c r="E6" s="71" t="s">
        <v>70</v>
      </c>
      <c r="F6" s="73" t="s">
        <v>4</v>
      </c>
      <c r="G6" s="74" t="s">
        <v>5</v>
      </c>
      <c r="H6" s="71" t="s">
        <v>2</v>
      </c>
      <c r="I6" s="114" t="s">
        <v>43</v>
      </c>
      <c r="J6" s="115" t="s">
        <v>44</v>
      </c>
      <c r="K6" s="112" t="s">
        <v>72</v>
      </c>
      <c r="L6" s="113" t="s">
        <v>50</v>
      </c>
      <c r="M6" s="75" t="s">
        <v>6</v>
      </c>
      <c r="N6" s="13"/>
      <c r="O6" s="1"/>
    </row>
    <row r="7" spans="1:15" ht="21.95" customHeight="1" x14ac:dyDescent="0.5">
      <c r="A7" s="76">
        <v>1</v>
      </c>
      <c r="B7" s="117" t="s">
        <v>79</v>
      </c>
      <c r="C7" s="78" t="s">
        <v>80</v>
      </c>
      <c r="D7" s="78" t="s">
        <v>51</v>
      </c>
      <c r="E7" s="130" t="s">
        <v>143</v>
      </c>
      <c r="F7" s="78" t="s">
        <v>138</v>
      </c>
      <c r="G7" s="79" t="s">
        <v>139</v>
      </c>
      <c r="H7" s="76" t="s">
        <v>140</v>
      </c>
      <c r="I7" s="83" t="s">
        <v>141</v>
      </c>
      <c r="J7" s="85">
        <v>3</v>
      </c>
      <c r="K7" s="80"/>
      <c r="L7" s="76" t="s">
        <v>142</v>
      </c>
      <c r="M7" s="81">
        <v>2</v>
      </c>
    </row>
    <row r="8" spans="1:15" ht="21.95" customHeight="1" x14ac:dyDescent="0.5">
      <c r="A8" s="82">
        <v>2</v>
      </c>
      <c r="B8" s="87" t="s">
        <v>81</v>
      </c>
      <c r="C8" s="83" t="s">
        <v>82</v>
      </c>
      <c r="D8" s="83" t="s">
        <v>51</v>
      </c>
      <c r="E8" s="130" t="s">
        <v>143</v>
      </c>
      <c r="F8" s="83" t="s">
        <v>138</v>
      </c>
      <c r="G8" s="84" t="s">
        <v>139</v>
      </c>
      <c r="H8" s="76" t="s">
        <v>140</v>
      </c>
      <c r="I8" s="83" t="s">
        <v>141</v>
      </c>
      <c r="J8" s="85">
        <v>3</v>
      </c>
      <c r="K8" s="86"/>
      <c r="L8" s="76" t="s">
        <v>142</v>
      </c>
      <c r="M8" s="81">
        <v>2</v>
      </c>
    </row>
    <row r="9" spans="1:15" ht="21.95" customHeight="1" x14ac:dyDescent="0.5">
      <c r="A9" s="82">
        <v>3</v>
      </c>
      <c r="B9" s="77" t="s">
        <v>83</v>
      </c>
      <c r="C9" s="83" t="s">
        <v>82</v>
      </c>
      <c r="D9" s="83" t="s">
        <v>51</v>
      </c>
      <c r="E9" s="130" t="s">
        <v>143</v>
      </c>
      <c r="F9" s="83" t="s">
        <v>138</v>
      </c>
      <c r="G9" s="83" t="s">
        <v>139</v>
      </c>
      <c r="H9" s="76" t="s">
        <v>140</v>
      </c>
      <c r="I9" s="83" t="s">
        <v>141</v>
      </c>
      <c r="J9" s="85">
        <v>3</v>
      </c>
      <c r="K9" s="86"/>
      <c r="L9" s="76" t="s">
        <v>142</v>
      </c>
      <c r="M9" s="81">
        <v>2</v>
      </c>
    </row>
    <row r="10" spans="1:15" ht="21.95" customHeight="1" x14ac:dyDescent="0.5">
      <c r="A10" s="82">
        <v>4</v>
      </c>
      <c r="B10" s="77" t="s">
        <v>84</v>
      </c>
      <c r="C10" s="83" t="s">
        <v>82</v>
      </c>
      <c r="D10" s="83" t="s">
        <v>51</v>
      </c>
      <c r="E10" s="130" t="s">
        <v>143</v>
      </c>
      <c r="F10" s="83" t="s">
        <v>138</v>
      </c>
      <c r="G10" s="83" t="s">
        <v>139</v>
      </c>
      <c r="H10" s="76" t="s">
        <v>140</v>
      </c>
      <c r="I10" s="83" t="s">
        <v>141</v>
      </c>
      <c r="J10" s="85">
        <v>3</v>
      </c>
      <c r="K10" s="86"/>
      <c r="L10" s="76" t="s">
        <v>142</v>
      </c>
      <c r="M10" s="81">
        <v>2</v>
      </c>
    </row>
    <row r="11" spans="1:15" ht="21.95" customHeight="1" x14ac:dyDescent="0.5">
      <c r="A11" s="82">
        <v>5</v>
      </c>
      <c r="B11" s="87" t="s">
        <v>85</v>
      </c>
      <c r="C11" s="83" t="s">
        <v>86</v>
      </c>
      <c r="D11" s="83" t="s">
        <v>51</v>
      </c>
      <c r="E11" s="130" t="s">
        <v>143</v>
      </c>
      <c r="F11" s="83" t="s">
        <v>138</v>
      </c>
      <c r="G11" s="83" t="s">
        <v>139</v>
      </c>
      <c r="H11" s="76" t="s">
        <v>140</v>
      </c>
      <c r="I11" s="83" t="s">
        <v>141</v>
      </c>
      <c r="J11" s="85">
        <v>3</v>
      </c>
      <c r="K11" s="86"/>
      <c r="L11" s="76" t="s">
        <v>142</v>
      </c>
      <c r="M11" s="81">
        <v>2</v>
      </c>
    </row>
    <row r="12" spans="1:15" ht="21.95" customHeight="1" x14ac:dyDescent="0.5">
      <c r="A12" s="82">
        <v>6</v>
      </c>
      <c r="B12" s="87" t="s">
        <v>87</v>
      </c>
      <c r="C12" s="83" t="s">
        <v>88</v>
      </c>
      <c r="D12" s="83" t="s">
        <v>68</v>
      </c>
      <c r="E12" s="130" t="s">
        <v>143</v>
      </c>
      <c r="F12" s="83" t="s">
        <v>138</v>
      </c>
      <c r="G12" s="83" t="s">
        <v>139</v>
      </c>
      <c r="H12" s="76" t="s">
        <v>140</v>
      </c>
      <c r="I12" s="83" t="s">
        <v>141</v>
      </c>
      <c r="J12" s="85">
        <v>3</v>
      </c>
      <c r="K12" s="86"/>
      <c r="L12" s="76" t="s">
        <v>142</v>
      </c>
      <c r="M12" s="81">
        <v>2</v>
      </c>
    </row>
    <row r="13" spans="1:15" ht="21.95" customHeight="1" x14ac:dyDescent="0.5">
      <c r="A13" s="82">
        <v>7</v>
      </c>
      <c r="B13" s="87" t="s">
        <v>89</v>
      </c>
      <c r="C13" s="83" t="s">
        <v>88</v>
      </c>
      <c r="D13" s="83" t="s">
        <v>68</v>
      </c>
      <c r="E13" s="130" t="s">
        <v>143</v>
      </c>
      <c r="F13" s="83" t="s">
        <v>138</v>
      </c>
      <c r="G13" s="83" t="s">
        <v>139</v>
      </c>
      <c r="H13" s="76" t="s">
        <v>140</v>
      </c>
      <c r="I13" s="83" t="s">
        <v>141</v>
      </c>
      <c r="J13" s="85">
        <v>3</v>
      </c>
      <c r="K13" s="86"/>
      <c r="L13" s="76" t="s">
        <v>142</v>
      </c>
      <c r="M13" s="81">
        <v>2</v>
      </c>
    </row>
    <row r="14" spans="1:15" ht="21.95" customHeight="1" x14ac:dyDescent="0.5">
      <c r="A14" s="82">
        <v>8</v>
      </c>
      <c r="B14" s="87" t="s">
        <v>90</v>
      </c>
      <c r="C14" s="83" t="s">
        <v>88</v>
      </c>
      <c r="D14" s="83" t="s">
        <v>68</v>
      </c>
      <c r="E14" s="130" t="s">
        <v>143</v>
      </c>
      <c r="F14" s="83" t="s">
        <v>138</v>
      </c>
      <c r="G14" s="83" t="s">
        <v>139</v>
      </c>
      <c r="H14" s="76" t="s">
        <v>140</v>
      </c>
      <c r="I14" s="83" t="s">
        <v>141</v>
      </c>
      <c r="J14" s="85">
        <v>3</v>
      </c>
      <c r="K14" s="86"/>
      <c r="L14" s="76" t="s">
        <v>142</v>
      </c>
      <c r="M14" s="81">
        <v>2</v>
      </c>
    </row>
    <row r="15" spans="1:15" ht="21.95" customHeight="1" x14ac:dyDescent="0.5">
      <c r="A15" s="82">
        <v>9</v>
      </c>
      <c r="B15" s="87" t="s">
        <v>91</v>
      </c>
      <c r="C15" s="83" t="s">
        <v>92</v>
      </c>
      <c r="D15" s="83" t="s">
        <v>68</v>
      </c>
      <c r="E15" s="130" t="s">
        <v>143</v>
      </c>
      <c r="F15" s="83" t="s">
        <v>138</v>
      </c>
      <c r="G15" s="83" t="s">
        <v>139</v>
      </c>
      <c r="H15" s="76" t="s">
        <v>140</v>
      </c>
      <c r="I15" s="83" t="s">
        <v>141</v>
      </c>
      <c r="J15" s="85">
        <v>3</v>
      </c>
      <c r="K15" s="86"/>
      <c r="L15" s="76" t="s">
        <v>142</v>
      </c>
      <c r="M15" s="81">
        <v>2</v>
      </c>
    </row>
    <row r="16" spans="1:15" ht="21.95" customHeight="1" x14ac:dyDescent="0.5">
      <c r="A16" s="82">
        <v>10</v>
      </c>
      <c r="B16" s="87" t="s">
        <v>93</v>
      </c>
      <c r="C16" s="83" t="s">
        <v>94</v>
      </c>
      <c r="D16" s="83" t="s">
        <v>68</v>
      </c>
      <c r="E16" s="130" t="s">
        <v>143</v>
      </c>
      <c r="F16" s="83" t="s">
        <v>138</v>
      </c>
      <c r="G16" s="83" t="s">
        <v>139</v>
      </c>
      <c r="H16" s="76" t="s">
        <v>140</v>
      </c>
      <c r="I16" s="83" t="s">
        <v>141</v>
      </c>
      <c r="J16" s="85">
        <v>3</v>
      </c>
      <c r="K16" s="86"/>
      <c r="L16" s="76" t="s">
        <v>142</v>
      </c>
      <c r="M16" s="81">
        <v>2</v>
      </c>
    </row>
    <row r="17" spans="1:13" ht="21.95" customHeight="1" x14ac:dyDescent="0.5">
      <c r="A17" s="82">
        <v>11</v>
      </c>
      <c r="B17" s="87" t="s">
        <v>95</v>
      </c>
      <c r="C17" s="83" t="s">
        <v>88</v>
      </c>
      <c r="D17" s="83" t="s">
        <v>68</v>
      </c>
      <c r="E17" s="130" t="s">
        <v>143</v>
      </c>
      <c r="F17" s="83" t="s">
        <v>138</v>
      </c>
      <c r="G17" s="83" t="s">
        <v>139</v>
      </c>
      <c r="H17" s="76" t="s">
        <v>140</v>
      </c>
      <c r="I17" s="83" t="s">
        <v>141</v>
      </c>
      <c r="J17" s="85">
        <v>3</v>
      </c>
      <c r="K17" s="86"/>
      <c r="L17" s="76" t="s">
        <v>142</v>
      </c>
      <c r="M17" s="81">
        <v>2</v>
      </c>
    </row>
    <row r="18" spans="1:13" ht="21.95" customHeight="1" x14ac:dyDescent="0.5">
      <c r="A18" s="82">
        <v>12</v>
      </c>
      <c r="B18" s="87" t="s">
        <v>96</v>
      </c>
      <c r="C18" s="83" t="s">
        <v>97</v>
      </c>
      <c r="D18" s="83" t="s">
        <v>51</v>
      </c>
      <c r="E18" s="130" t="s">
        <v>143</v>
      </c>
      <c r="F18" s="83" t="s">
        <v>138</v>
      </c>
      <c r="G18" s="83" t="s">
        <v>139</v>
      </c>
      <c r="H18" s="76" t="s">
        <v>140</v>
      </c>
      <c r="I18" s="83" t="s">
        <v>141</v>
      </c>
      <c r="J18" s="85">
        <v>3</v>
      </c>
      <c r="K18" s="86"/>
      <c r="L18" s="76" t="s">
        <v>142</v>
      </c>
      <c r="M18" s="81">
        <v>2</v>
      </c>
    </row>
    <row r="19" spans="1:13" ht="21.95" customHeight="1" x14ac:dyDescent="0.5">
      <c r="A19" s="82">
        <v>13</v>
      </c>
      <c r="B19" s="87" t="s">
        <v>98</v>
      </c>
      <c r="C19" s="83" t="s">
        <v>97</v>
      </c>
      <c r="D19" s="83" t="s">
        <v>51</v>
      </c>
      <c r="E19" s="130" t="s">
        <v>143</v>
      </c>
      <c r="F19" s="83" t="s">
        <v>138</v>
      </c>
      <c r="G19" s="83" t="s">
        <v>139</v>
      </c>
      <c r="H19" s="76" t="s">
        <v>140</v>
      </c>
      <c r="I19" s="83" t="s">
        <v>141</v>
      </c>
      <c r="J19" s="85">
        <v>3</v>
      </c>
      <c r="K19" s="86"/>
      <c r="L19" s="76" t="s">
        <v>142</v>
      </c>
      <c r="M19" s="81">
        <v>2</v>
      </c>
    </row>
    <row r="20" spans="1:13" ht="21.95" customHeight="1" x14ac:dyDescent="0.5">
      <c r="A20" s="82">
        <v>14</v>
      </c>
      <c r="B20" s="87" t="s">
        <v>99</v>
      </c>
      <c r="C20" s="83" t="s">
        <v>100</v>
      </c>
      <c r="D20" s="83" t="s">
        <v>51</v>
      </c>
      <c r="E20" s="130" t="s">
        <v>143</v>
      </c>
      <c r="F20" s="83" t="s">
        <v>138</v>
      </c>
      <c r="G20" s="83" t="s">
        <v>139</v>
      </c>
      <c r="H20" s="76" t="s">
        <v>140</v>
      </c>
      <c r="I20" s="83" t="s">
        <v>141</v>
      </c>
      <c r="J20" s="85">
        <v>3</v>
      </c>
      <c r="K20" s="86"/>
      <c r="L20" s="76" t="s">
        <v>142</v>
      </c>
      <c r="M20" s="81">
        <v>2</v>
      </c>
    </row>
    <row r="21" spans="1:13" ht="21.95" customHeight="1" x14ac:dyDescent="0.5">
      <c r="A21" s="82">
        <v>15</v>
      </c>
      <c r="B21" s="87" t="s">
        <v>101</v>
      </c>
      <c r="C21" s="83" t="s">
        <v>100</v>
      </c>
      <c r="D21" s="83" t="s">
        <v>51</v>
      </c>
      <c r="E21" s="130" t="s">
        <v>143</v>
      </c>
      <c r="F21" s="83" t="s">
        <v>138</v>
      </c>
      <c r="G21" s="83" t="s">
        <v>139</v>
      </c>
      <c r="H21" s="76" t="s">
        <v>140</v>
      </c>
      <c r="I21" s="83" t="s">
        <v>141</v>
      </c>
      <c r="J21" s="85">
        <v>3</v>
      </c>
      <c r="K21" s="86"/>
      <c r="L21" s="76" t="s">
        <v>142</v>
      </c>
      <c r="M21" s="81">
        <v>2</v>
      </c>
    </row>
    <row r="22" spans="1:13" ht="21.95" customHeight="1" x14ac:dyDescent="0.5">
      <c r="A22" s="82">
        <v>16</v>
      </c>
      <c r="B22" s="87" t="s">
        <v>102</v>
      </c>
      <c r="C22" s="83" t="s">
        <v>103</v>
      </c>
      <c r="D22" s="83" t="s">
        <v>51</v>
      </c>
      <c r="E22" s="130" t="s">
        <v>143</v>
      </c>
      <c r="F22" s="83" t="s">
        <v>138</v>
      </c>
      <c r="G22" s="83" t="s">
        <v>139</v>
      </c>
      <c r="H22" s="76" t="s">
        <v>140</v>
      </c>
      <c r="I22" s="83" t="s">
        <v>141</v>
      </c>
      <c r="J22" s="85">
        <v>3</v>
      </c>
      <c r="K22" s="86"/>
      <c r="L22" s="76" t="s">
        <v>142</v>
      </c>
      <c r="M22" s="81">
        <v>2</v>
      </c>
    </row>
    <row r="23" spans="1:13" ht="21.95" customHeight="1" x14ac:dyDescent="0.5">
      <c r="A23" s="82">
        <v>17</v>
      </c>
      <c r="B23" s="87" t="s">
        <v>104</v>
      </c>
      <c r="C23" s="83" t="s">
        <v>105</v>
      </c>
      <c r="D23" s="83" t="s">
        <v>68</v>
      </c>
      <c r="E23" s="130" t="s">
        <v>143</v>
      </c>
      <c r="F23" s="83" t="s">
        <v>138</v>
      </c>
      <c r="G23" s="83" t="s">
        <v>139</v>
      </c>
      <c r="H23" s="76" t="s">
        <v>140</v>
      </c>
      <c r="I23" s="83" t="s">
        <v>141</v>
      </c>
      <c r="J23" s="85">
        <v>3</v>
      </c>
      <c r="K23" s="86"/>
      <c r="L23" s="76" t="s">
        <v>142</v>
      </c>
      <c r="M23" s="81">
        <v>2</v>
      </c>
    </row>
    <row r="24" spans="1:13" ht="21.95" customHeight="1" x14ac:dyDescent="0.5">
      <c r="A24" s="82">
        <v>18</v>
      </c>
      <c r="B24" s="87" t="s">
        <v>106</v>
      </c>
      <c r="C24" s="83" t="s">
        <v>88</v>
      </c>
      <c r="D24" s="83" t="s">
        <v>68</v>
      </c>
      <c r="E24" s="130" t="s">
        <v>143</v>
      </c>
      <c r="F24" s="83" t="s">
        <v>138</v>
      </c>
      <c r="G24" s="83" t="s">
        <v>139</v>
      </c>
      <c r="H24" s="76" t="s">
        <v>140</v>
      </c>
      <c r="I24" s="83" t="s">
        <v>141</v>
      </c>
      <c r="J24" s="85">
        <v>3</v>
      </c>
      <c r="K24" s="86"/>
      <c r="L24" s="76" t="s">
        <v>142</v>
      </c>
      <c r="M24" s="81">
        <v>2</v>
      </c>
    </row>
    <row r="25" spans="1:13" ht="21.95" customHeight="1" x14ac:dyDescent="0.5">
      <c r="A25" s="82">
        <v>19</v>
      </c>
      <c r="B25" s="87" t="s">
        <v>107</v>
      </c>
      <c r="C25" s="83" t="s">
        <v>108</v>
      </c>
      <c r="D25" s="83" t="s">
        <v>51</v>
      </c>
      <c r="E25" s="130" t="s">
        <v>143</v>
      </c>
      <c r="F25" s="83" t="s">
        <v>138</v>
      </c>
      <c r="G25" s="83" t="s">
        <v>139</v>
      </c>
      <c r="H25" s="76" t="s">
        <v>140</v>
      </c>
      <c r="I25" s="83" t="s">
        <v>141</v>
      </c>
      <c r="J25" s="85">
        <v>3</v>
      </c>
      <c r="K25" s="86"/>
      <c r="L25" s="76" t="s">
        <v>142</v>
      </c>
      <c r="M25" s="81">
        <v>2</v>
      </c>
    </row>
    <row r="26" spans="1:13" ht="21.95" customHeight="1" x14ac:dyDescent="0.5">
      <c r="A26" s="82">
        <v>20</v>
      </c>
      <c r="B26" s="87" t="s">
        <v>109</v>
      </c>
      <c r="C26" s="83" t="s">
        <v>108</v>
      </c>
      <c r="D26" s="83" t="s">
        <v>51</v>
      </c>
      <c r="E26" s="130" t="s">
        <v>143</v>
      </c>
      <c r="F26" s="83" t="s">
        <v>138</v>
      </c>
      <c r="G26" s="83" t="s">
        <v>139</v>
      </c>
      <c r="H26" s="76" t="s">
        <v>140</v>
      </c>
      <c r="I26" s="83" t="s">
        <v>141</v>
      </c>
      <c r="J26" s="85">
        <v>3</v>
      </c>
      <c r="K26" s="86"/>
      <c r="L26" s="76" t="s">
        <v>142</v>
      </c>
      <c r="M26" s="81">
        <v>2</v>
      </c>
    </row>
    <row r="27" spans="1:13" ht="21.95" customHeight="1" x14ac:dyDescent="0.5">
      <c r="A27" s="82">
        <v>21</v>
      </c>
      <c r="B27" s="87" t="s">
        <v>111</v>
      </c>
      <c r="C27" s="83" t="s">
        <v>112</v>
      </c>
      <c r="D27" s="83" t="s">
        <v>51</v>
      </c>
      <c r="E27" s="130" t="s">
        <v>143</v>
      </c>
      <c r="F27" s="83" t="s">
        <v>138</v>
      </c>
      <c r="G27" s="83" t="s">
        <v>139</v>
      </c>
      <c r="H27" s="76" t="s">
        <v>140</v>
      </c>
      <c r="I27" s="83" t="s">
        <v>141</v>
      </c>
      <c r="J27" s="85">
        <v>3</v>
      </c>
      <c r="K27" s="86"/>
      <c r="L27" s="76" t="s">
        <v>142</v>
      </c>
      <c r="M27" s="81">
        <v>2</v>
      </c>
    </row>
    <row r="28" spans="1:13" ht="21.95" customHeight="1" x14ac:dyDescent="0.5">
      <c r="A28" s="82">
        <v>22</v>
      </c>
      <c r="B28" s="87" t="s">
        <v>113</v>
      </c>
      <c r="C28" s="83" t="s">
        <v>110</v>
      </c>
      <c r="D28" s="83" t="s">
        <v>51</v>
      </c>
      <c r="E28" s="130" t="s">
        <v>143</v>
      </c>
      <c r="F28" s="83" t="s">
        <v>138</v>
      </c>
      <c r="G28" s="83" t="s">
        <v>139</v>
      </c>
      <c r="H28" s="76" t="s">
        <v>140</v>
      </c>
      <c r="I28" s="83" t="s">
        <v>141</v>
      </c>
      <c r="J28" s="85">
        <v>3</v>
      </c>
      <c r="K28" s="86"/>
      <c r="L28" s="76" t="s">
        <v>142</v>
      </c>
      <c r="M28" s="88">
        <v>2</v>
      </c>
    </row>
    <row r="29" spans="1:13" ht="21.95" customHeight="1" x14ac:dyDescent="0.5">
      <c r="A29" s="82">
        <v>23</v>
      </c>
      <c r="B29" s="87" t="s">
        <v>114</v>
      </c>
      <c r="C29" s="83" t="s">
        <v>88</v>
      </c>
      <c r="D29" s="83" t="s">
        <v>68</v>
      </c>
      <c r="E29" s="130" t="s">
        <v>143</v>
      </c>
      <c r="F29" s="83" t="s">
        <v>138</v>
      </c>
      <c r="G29" s="83" t="s">
        <v>139</v>
      </c>
      <c r="H29" s="76" t="s">
        <v>140</v>
      </c>
      <c r="I29" s="83" t="s">
        <v>141</v>
      </c>
      <c r="J29" s="85">
        <v>3</v>
      </c>
      <c r="K29" s="86"/>
      <c r="L29" s="76" t="s">
        <v>142</v>
      </c>
      <c r="M29" s="88">
        <v>2</v>
      </c>
    </row>
    <row r="30" spans="1:13" ht="21.95" customHeight="1" x14ac:dyDescent="0.5">
      <c r="A30" s="82">
        <v>24</v>
      </c>
      <c r="B30" s="87" t="s">
        <v>115</v>
      </c>
      <c r="C30" s="83" t="s">
        <v>116</v>
      </c>
      <c r="D30" s="83" t="s">
        <v>68</v>
      </c>
      <c r="E30" s="130" t="s">
        <v>143</v>
      </c>
      <c r="F30" s="83" t="s">
        <v>138</v>
      </c>
      <c r="G30" s="83" t="s">
        <v>139</v>
      </c>
      <c r="H30" s="76" t="s">
        <v>140</v>
      </c>
      <c r="I30" s="83" t="s">
        <v>141</v>
      </c>
      <c r="J30" s="85">
        <v>3</v>
      </c>
      <c r="K30" s="86"/>
      <c r="L30" s="76" t="s">
        <v>142</v>
      </c>
      <c r="M30" s="88">
        <v>2</v>
      </c>
    </row>
    <row r="31" spans="1:13" ht="21.95" customHeight="1" x14ac:dyDescent="0.5">
      <c r="A31" s="82">
        <v>25</v>
      </c>
      <c r="B31" s="87" t="s">
        <v>117</v>
      </c>
      <c r="C31" s="83" t="s">
        <v>118</v>
      </c>
      <c r="D31" s="83" t="s">
        <v>68</v>
      </c>
      <c r="E31" s="130" t="s">
        <v>143</v>
      </c>
      <c r="F31" s="83" t="s">
        <v>138</v>
      </c>
      <c r="G31" s="83" t="s">
        <v>139</v>
      </c>
      <c r="H31" s="76" t="s">
        <v>140</v>
      </c>
      <c r="I31" s="83" t="s">
        <v>141</v>
      </c>
      <c r="J31" s="85">
        <v>3</v>
      </c>
      <c r="K31" s="86"/>
      <c r="L31" s="76" t="s">
        <v>142</v>
      </c>
      <c r="M31" s="88">
        <v>2</v>
      </c>
    </row>
    <row r="32" spans="1:13" ht="21.95" customHeight="1" x14ac:dyDescent="0.5">
      <c r="A32" s="82">
        <v>26</v>
      </c>
      <c r="B32" s="87" t="s">
        <v>119</v>
      </c>
      <c r="C32" s="83" t="s">
        <v>97</v>
      </c>
      <c r="D32" s="83" t="s">
        <v>51</v>
      </c>
      <c r="E32" s="130" t="s">
        <v>143</v>
      </c>
      <c r="F32" s="83" t="s">
        <v>138</v>
      </c>
      <c r="G32" s="83" t="s">
        <v>139</v>
      </c>
      <c r="H32" s="76" t="s">
        <v>140</v>
      </c>
      <c r="I32" s="83" t="s">
        <v>141</v>
      </c>
      <c r="J32" s="85">
        <v>3</v>
      </c>
      <c r="K32" s="86"/>
      <c r="L32" s="76" t="s">
        <v>142</v>
      </c>
      <c r="M32" s="88">
        <v>2</v>
      </c>
    </row>
    <row r="33" spans="1:14" ht="21.95" customHeight="1" x14ac:dyDescent="0.5">
      <c r="A33" s="82">
        <v>27</v>
      </c>
      <c r="B33" s="87" t="s">
        <v>120</v>
      </c>
      <c r="C33" s="83" t="s">
        <v>100</v>
      </c>
      <c r="D33" s="83" t="s">
        <v>51</v>
      </c>
      <c r="E33" s="130" t="s">
        <v>143</v>
      </c>
      <c r="F33" s="83" t="s">
        <v>138</v>
      </c>
      <c r="G33" s="83" t="s">
        <v>139</v>
      </c>
      <c r="H33" s="76" t="s">
        <v>140</v>
      </c>
      <c r="I33" s="83" t="s">
        <v>141</v>
      </c>
      <c r="J33" s="85">
        <v>3</v>
      </c>
      <c r="K33" s="86"/>
      <c r="L33" s="76" t="s">
        <v>142</v>
      </c>
      <c r="M33" s="88">
        <v>2</v>
      </c>
    </row>
    <row r="34" spans="1:14" ht="21.95" customHeight="1" x14ac:dyDescent="0.5">
      <c r="A34" s="82">
        <v>28</v>
      </c>
      <c r="B34" s="87" t="s">
        <v>121</v>
      </c>
      <c r="C34" s="83" t="s">
        <v>100</v>
      </c>
      <c r="D34" s="83" t="s">
        <v>51</v>
      </c>
      <c r="E34" s="130" t="s">
        <v>143</v>
      </c>
      <c r="F34" s="83" t="s">
        <v>138</v>
      </c>
      <c r="G34" s="83" t="s">
        <v>139</v>
      </c>
      <c r="H34" s="76" t="s">
        <v>140</v>
      </c>
      <c r="I34" s="83" t="s">
        <v>141</v>
      </c>
      <c r="J34" s="85">
        <v>3</v>
      </c>
      <c r="K34" s="86"/>
      <c r="L34" s="76" t="s">
        <v>142</v>
      </c>
      <c r="M34" s="88">
        <v>2</v>
      </c>
    </row>
    <row r="35" spans="1:14" ht="21.95" customHeight="1" x14ac:dyDescent="0.5">
      <c r="A35" s="82">
        <v>29</v>
      </c>
      <c r="B35" s="87" t="s">
        <v>122</v>
      </c>
      <c r="C35" s="83" t="s">
        <v>88</v>
      </c>
      <c r="D35" s="83" t="s">
        <v>68</v>
      </c>
      <c r="E35" s="130" t="s">
        <v>143</v>
      </c>
      <c r="F35" s="83" t="s">
        <v>138</v>
      </c>
      <c r="G35" s="83" t="s">
        <v>139</v>
      </c>
      <c r="H35" s="76" t="s">
        <v>140</v>
      </c>
      <c r="I35" s="83" t="s">
        <v>141</v>
      </c>
      <c r="J35" s="85">
        <v>3</v>
      </c>
      <c r="K35" s="86"/>
      <c r="L35" s="76" t="s">
        <v>142</v>
      </c>
      <c r="M35" s="88">
        <v>2</v>
      </c>
    </row>
    <row r="36" spans="1:14" ht="21.95" customHeight="1" x14ac:dyDescent="0.5">
      <c r="A36" s="82">
        <v>30</v>
      </c>
      <c r="B36" s="87" t="s">
        <v>123</v>
      </c>
      <c r="C36" s="83" t="s">
        <v>88</v>
      </c>
      <c r="D36" s="83" t="s">
        <v>68</v>
      </c>
      <c r="E36" s="130" t="s">
        <v>143</v>
      </c>
      <c r="F36" s="83" t="s">
        <v>138</v>
      </c>
      <c r="G36" s="83" t="s">
        <v>139</v>
      </c>
      <c r="H36" s="76" t="s">
        <v>140</v>
      </c>
      <c r="I36" s="83" t="s">
        <v>141</v>
      </c>
      <c r="J36" s="85">
        <v>3</v>
      </c>
      <c r="K36" s="86"/>
      <c r="L36" s="76" t="s">
        <v>142</v>
      </c>
      <c r="M36" s="88">
        <v>2</v>
      </c>
    </row>
    <row r="37" spans="1:14" ht="21.95" customHeight="1" x14ac:dyDescent="0.5">
      <c r="A37" s="82">
        <v>31</v>
      </c>
      <c r="B37" s="87" t="s">
        <v>124</v>
      </c>
      <c r="C37" s="83" t="s">
        <v>88</v>
      </c>
      <c r="D37" s="83" t="s">
        <v>68</v>
      </c>
      <c r="E37" s="130" t="s">
        <v>143</v>
      </c>
      <c r="F37" s="83" t="s">
        <v>138</v>
      </c>
      <c r="G37" s="83" t="s">
        <v>139</v>
      </c>
      <c r="H37" s="76" t="s">
        <v>140</v>
      </c>
      <c r="I37" s="83" t="s">
        <v>141</v>
      </c>
      <c r="J37" s="85">
        <v>3</v>
      </c>
      <c r="K37" s="86"/>
      <c r="L37" s="76" t="s">
        <v>142</v>
      </c>
      <c r="M37" s="88">
        <v>2</v>
      </c>
    </row>
    <row r="38" spans="1:14" ht="21.95" customHeight="1" x14ac:dyDescent="0.5">
      <c r="A38" s="82">
        <v>32</v>
      </c>
      <c r="B38" s="87" t="s">
        <v>125</v>
      </c>
      <c r="C38" s="83" t="s">
        <v>126</v>
      </c>
      <c r="D38" s="83" t="s">
        <v>68</v>
      </c>
      <c r="E38" s="130" t="s">
        <v>143</v>
      </c>
      <c r="F38" s="83" t="s">
        <v>138</v>
      </c>
      <c r="G38" s="83" t="s">
        <v>139</v>
      </c>
      <c r="H38" s="76" t="s">
        <v>140</v>
      </c>
      <c r="I38" s="83" t="s">
        <v>141</v>
      </c>
      <c r="J38" s="85">
        <v>3</v>
      </c>
      <c r="K38" s="86"/>
      <c r="L38" s="76" t="s">
        <v>142</v>
      </c>
      <c r="M38" s="88">
        <v>2</v>
      </c>
    </row>
    <row r="39" spans="1:14" ht="21.95" customHeight="1" x14ac:dyDescent="0.5">
      <c r="A39" s="82">
        <v>33</v>
      </c>
      <c r="B39" s="87" t="s">
        <v>127</v>
      </c>
      <c r="C39" s="83" t="s">
        <v>88</v>
      </c>
      <c r="D39" s="83" t="s">
        <v>68</v>
      </c>
      <c r="E39" s="130" t="s">
        <v>143</v>
      </c>
      <c r="F39" s="83" t="s">
        <v>138</v>
      </c>
      <c r="G39" s="83" t="s">
        <v>139</v>
      </c>
      <c r="H39" s="76" t="s">
        <v>140</v>
      </c>
      <c r="I39" s="83" t="s">
        <v>141</v>
      </c>
      <c r="J39" s="85">
        <v>3</v>
      </c>
      <c r="K39" s="86"/>
      <c r="L39" s="76" t="s">
        <v>142</v>
      </c>
      <c r="M39" s="88">
        <v>2</v>
      </c>
    </row>
    <row r="40" spans="1:14" ht="21.95" customHeight="1" x14ac:dyDescent="0.5">
      <c r="A40" s="82">
        <v>34</v>
      </c>
      <c r="B40" s="87" t="s">
        <v>128</v>
      </c>
      <c r="C40" s="83" t="s">
        <v>129</v>
      </c>
      <c r="D40" s="83" t="s">
        <v>68</v>
      </c>
      <c r="E40" s="130" t="s">
        <v>143</v>
      </c>
      <c r="F40" s="83" t="s">
        <v>138</v>
      </c>
      <c r="G40" s="83" t="s">
        <v>139</v>
      </c>
      <c r="H40" s="76" t="s">
        <v>140</v>
      </c>
      <c r="I40" s="83" t="s">
        <v>141</v>
      </c>
      <c r="J40" s="85">
        <v>3</v>
      </c>
      <c r="K40" s="86"/>
      <c r="L40" s="76" t="s">
        <v>142</v>
      </c>
      <c r="M40" s="88">
        <v>2</v>
      </c>
    </row>
    <row r="41" spans="1:14" ht="21.95" customHeight="1" x14ac:dyDescent="0.5">
      <c r="A41" s="82">
        <v>35</v>
      </c>
      <c r="B41" s="87" t="s">
        <v>144</v>
      </c>
      <c r="C41" s="83" t="s">
        <v>126</v>
      </c>
      <c r="D41" s="83" t="s">
        <v>51</v>
      </c>
      <c r="E41" s="130" t="s">
        <v>143</v>
      </c>
      <c r="F41" s="83" t="s">
        <v>138</v>
      </c>
      <c r="G41" s="83" t="s">
        <v>139</v>
      </c>
      <c r="H41" s="76" t="s">
        <v>140</v>
      </c>
      <c r="I41" s="83" t="s">
        <v>141</v>
      </c>
      <c r="J41" s="85">
        <v>3</v>
      </c>
      <c r="K41" s="86"/>
      <c r="L41" s="76" t="s">
        <v>142</v>
      </c>
      <c r="M41" s="88">
        <v>2</v>
      </c>
    </row>
    <row r="42" spans="1:14" ht="21.95" customHeight="1" x14ac:dyDescent="0.5">
      <c r="A42" s="82">
        <v>36</v>
      </c>
      <c r="B42" s="87" t="s">
        <v>130</v>
      </c>
      <c r="C42" s="83" t="s">
        <v>131</v>
      </c>
      <c r="D42" s="83" t="s">
        <v>51</v>
      </c>
      <c r="E42" s="130" t="s">
        <v>143</v>
      </c>
      <c r="F42" s="83" t="s">
        <v>138</v>
      </c>
      <c r="G42" s="83" t="s">
        <v>139</v>
      </c>
      <c r="H42" s="76" t="s">
        <v>140</v>
      </c>
      <c r="I42" s="83" t="s">
        <v>141</v>
      </c>
      <c r="J42" s="85">
        <v>3</v>
      </c>
      <c r="K42" s="86"/>
      <c r="L42" s="76" t="s">
        <v>142</v>
      </c>
      <c r="M42" s="88">
        <v>2</v>
      </c>
    </row>
    <row r="43" spans="1:14" ht="21.95" customHeight="1" x14ac:dyDescent="0.5">
      <c r="A43" s="82">
        <v>37</v>
      </c>
      <c r="B43" s="87" t="s">
        <v>132</v>
      </c>
      <c r="C43" s="83" t="s">
        <v>133</v>
      </c>
      <c r="D43" s="83" t="s">
        <v>68</v>
      </c>
      <c r="E43" s="130" t="s">
        <v>143</v>
      </c>
      <c r="F43" s="83" t="s">
        <v>138</v>
      </c>
      <c r="G43" s="83" t="s">
        <v>139</v>
      </c>
      <c r="H43" s="76" t="s">
        <v>140</v>
      </c>
      <c r="I43" s="83" t="s">
        <v>141</v>
      </c>
      <c r="J43" s="85">
        <v>3</v>
      </c>
      <c r="K43" s="86"/>
      <c r="L43" s="76" t="s">
        <v>142</v>
      </c>
      <c r="M43" s="88">
        <v>2</v>
      </c>
      <c r="N43" s="3" t="s">
        <v>57</v>
      </c>
    </row>
    <row r="44" spans="1:14" ht="21.95" customHeight="1" x14ac:dyDescent="0.5">
      <c r="A44" s="82">
        <v>38</v>
      </c>
      <c r="B44" s="87" t="s">
        <v>134</v>
      </c>
      <c r="C44" s="83" t="s">
        <v>133</v>
      </c>
      <c r="D44" s="83" t="s">
        <v>68</v>
      </c>
      <c r="E44" s="130" t="s">
        <v>143</v>
      </c>
      <c r="F44" s="83" t="s">
        <v>138</v>
      </c>
      <c r="G44" s="83" t="s">
        <v>139</v>
      </c>
      <c r="H44" s="76" t="s">
        <v>140</v>
      </c>
      <c r="I44" s="83" t="s">
        <v>141</v>
      </c>
      <c r="J44" s="85">
        <v>3</v>
      </c>
      <c r="K44" s="86"/>
      <c r="L44" s="76" t="s">
        <v>142</v>
      </c>
      <c r="M44" s="88">
        <v>2</v>
      </c>
    </row>
    <row r="45" spans="1:14" ht="21.95" customHeight="1" x14ac:dyDescent="0.5">
      <c r="A45" s="82">
        <v>39</v>
      </c>
      <c r="B45" s="87" t="s">
        <v>135</v>
      </c>
      <c r="C45" s="83" t="s">
        <v>88</v>
      </c>
      <c r="D45" s="83" t="s">
        <v>68</v>
      </c>
      <c r="E45" s="130" t="s">
        <v>143</v>
      </c>
      <c r="F45" s="83" t="s">
        <v>138</v>
      </c>
      <c r="G45" s="83" t="s">
        <v>139</v>
      </c>
      <c r="H45" s="76" t="s">
        <v>140</v>
      </c>
      <c r="I45" s="83" t="s">
        <v>141</v>
      </c>
      <c r="J45" s="85">
        <v>3</v>
      </c>
      <c r="K45" s="86"/>
      <c r="L45" s="76" t="s">
        <v>142</v>
      </c>
      <c r="M45" s="88">
        <v>2</v>
      </c>
    </row>
    <row r="46" spans="1:14" ht="21.95" customHeight="1" x14ac:dyDescent="0.5">
      <c r="A46" s="82">
        <v>40</v>
      </c>
      <c r="B46" s="87" t="s">
        <v>136</v>
      </c>
      <c r="C46" s="83" t="s">
        <v>126</v>
      </c>
      <c r="D46" s="83" t="s">
        <v>68</v>
      </c>
      <c r="E46" s="130" t="s">
        <v>143</v>
      </c>
      <c r="F46" s="83" t="s">
        <v>138</v>
      </c>
      <c r="G46" s="83" t="s">
        <v>139</v>
      </c>
      <c r="H46" s="76" t="s">
        <v>140</v>
      </c>
      <c r="I46" s="83" t="s">
        <v>141</v>
      </c>
      <c r="J46" s="85">
        <v>3</v>
      </c>
      <c r="K46" s="86"/>
      <c r="L46" s="76" t="s">
        <v>142</v>
      </c>
      <c r="M46" s="88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941:D1439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4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40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40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40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40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40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4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1.2598425196850394" right="0" top="0.59055118110236227" bottom="0.39370078740157483" header="0.11811023622047245" footer="7.874015748031496E-2"/>
  <pageSetup paperSize="9" scale="90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RowHeight="21.75" x14ac:dyDescent="0.2"/>
  <cols>
    <col min="1" max="1" width="3.125" style="21" customWidth="1"/>
    <col min="2" max="2" width="19.125" style="21" customWidth="1"/>
    <col min="3" max="3" width="10.5" style="21" customWidth="1"/>
    <col min="4" max="4" width="8.25" style="21" customWidth="1"/>
    <col min="5" max="5" width="28.5" style="21" customWidth="1"/>
    <col min="6" max="6" width="8.75" style="21" customWidth="1"/>
    <col min="7" max="7" width="1.5" style="21" customWidth="1"/>
    <col min="8" max="8" width="12.25" style="21" customWidth="1"/>
    <col min="9" max="9" width="9.75" style="21" customWidth="1"/>
    <col min="10" max="10" width="7.375" style="29" customWidth="1"/>
    <col min="11" max="11" width="8.375" style="21" customWidth="1"/>
    <col min="12" max="12" width="9.25" style="21" customWidth="1"/>
    <col min="13" max="13" width="7" style="21" customWidth="1"/>
    <col min="14" max="14" width="0.875" style="21" customWidth="1"/>
    <col min="15" max="15" width="5.125" style="25" customWidth="1"/>
    <col min="16" max="16384" width="9" style="21"/>
  </cols>
  <sheetData>
    <row r="1" spans="1:17" s="12" customFormat="1" ht="36.75" customHeight="1" x14ac:dyDescent="0.65">
      <c r="A1" s="146" t="s">
        <v>73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97"/>
      <c r="O1" s="23"/>
      <c r="P1" s="10"/>
      <c r="Q1" s="11"/>
    </row>
    <row r="2" spans="1:17" s="12" customFormat="1" ht="24.75" customHeight="1" x14ac:dyDescent="0.4">
      <c r="A2" s="7"/>
      <c r="B2" s="5"/>
      <c r="C2" s="31" t="s">
        <v>7</v>
      </c>
      <c r="D2" s="153" t="str">
        <f>เก็บข้อมูลHRD!C2</f>
        <v>สำนักงานปศุสัตว์เขต 2</v>
      </c>
      <c r="E2" s="153"/>
      <c r="F2" s="153"/>
      <c r="G2" s="153"/>
      <c r="H2" s="153"/>
      <c r="I2" s="153"/>
      <c r="J2" s="154" t="s">
        <v>76</v>
      </c>
      <c r="K2" s="154"/>
      <c r="L2" s="153" t="str">
        <f>เก็บข้อมูลHRD!J4</f>
        <v>เดือนเพ็ญ ธัญญะวานิช</v>
      </c>
      <c r="M2" s="153"/>
      <c r="N2" s="98"/>
      <c r="O2" s="22"/>
    </row>
    <row r="3" spans="1:17" s="12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4"/>
      <c r="L3" s="17"/>
      <c r="M3" s="17"/>
      <c r="N3" s="17"/>
      <c r="O3" s="22"/>
    </row>
    <row r="4" spans="1:17" s="12" customFormat="1" ht="25.5" customHeight="1" x14ac:dyDescent="0.4">
      <c r="A4" s="8"/>
      <c r="B4" s="148" t="s">
        <v>46</v>
      </c>
      <c r="C4" s="149"/>
      <c r="D4" s="127">
        <f>เก็บข้อมูลHRD!D4</f>
        <v>19</v>
      </c>
      <c r="E4" s="32" t="s">
        <v>53</v>
      </c>
      <c r="F4" s="127">
        <f>เก็บข้อมูลHRD!F4</f>
        <v>21</v>
      </c>
      <c r="G4" s="33"/>
      <c r="H4" s="34" t="s">
        <v>47</v>
      </c>
      <c r="I4" s="150">
        <f>เก็บข้อมูลHRD!H4</f>
        <v>2566</v>
      </c>
      <c r="J4" s="151"/>
      <c r="K4" s="152" t="s">
        <v>45</v>
      </c>
      <c r="L4" s="152"/>
      <c r="M4" s="35">
        <f>เก็บข้อมูลHRD!L4:M4</f>
        <v>45174</v>
      </c>
      <c r="N4" s="99"/>
      <c r="O4" s="24"/>
      <c r="P4" s="19"/>
    </row>
    <row r="5" spans="1:17" s="27" customFormat="1" ht="5.25" customHeight="1" x14ac:dyDescent="0.2">
      <c r="A5" s="9"/>
      <c r="B5" s="145"/>
      <c r="C5" s="145"/>
      <c r="D5" s="30"/>
      <c r="E5" s="30"/>
      <c r="F5" s="4"/>
      <c r="G5" s="4"/>
      <c r="H5" s="6"/>
      <c r="I5" s="15"/>
      <c r="J5" s="6"/>
      <c r="K5" s="16"/>
      <c r="L5" s="18"/>
      <c r="M5" s="18"/>
      <c r="N5" s="18"/>
      <c r="O5" s="20"/>
      <c r="P5" s="26"/>
      <c r="Q5" s="26"/>
    </row>
    <row r="6" spans="1:17" s="27" customFormat="1" ht="25.5" customHeight="1" x14ac:dyDescent="0.2">
      <c r="A6" s="164" t="s">
        <v>13</v>
      </c>
      <c r="B6" s="161" t="s">
        <v>34</v>
      </c>
      <c r="C6" s="162"/>
      <c r="D6" s="162"/>
      <c r="E6" s="162"/>
      <c r="F6" s="163"/>
      <c r="G6" s="36"/>
      <c r="H6" s="139" t="s">
        <v>32</v>
      </c>
      <c r="I6" s="139"/>
      <c r="J6" s="139"/>
      <c r="K6" s="138" t="s">
        <v>33</v>
      </c>
      <c r="L6" s="138"/>
      <c r="M6" s="138"/>
      <c r="N6" s="100"/>
      <c r="O6" s="20"/>
      <c r="P6" s="26"/>
      <c r="Q6" s="26"/>
    </row>
    <row r="7" spans="1:17" ht="24.95" customHeight="1" x14ac:dyDescent="0.55000000000000004">
      <c r="A7" s="165"/>
      <c r="B7" s="178" t="s">
        <v>51</v>
      </c>
      <c r="C7" s="179"/>
      <c r="D7" s="180"/>
      <c r="E7" s="176" t="s">
        <v>68</v>
      </c>
      <c r="F7" s="176"/>
      <c r="G7" s="39"/>
      <c r="H7" s="143" t="s">
        <v>15</v>
      </c>
      <c r="I7" s="143"/>
      <c r="J7" s="40">
        <f>COUNTIF(เก็บข้อมูลHRD!F7:F1946,"ความรู้/ทักษะเฉพาะทางในสายงาน")</f>
        <v>0</v>
      </c>
      <c r="K7" s="140" t="s">
        <v>48</v>
      </c>
      <c r="L7" s="140"/>
      <c r="M7" s="41">
        <f>COUNTIF(เก็บข้อมูลHRD!G7:G1946,"อบรมกับหน่วยงานนอกกรมฯ")</f>
        <v>0</v>
      </c>
      <c r="N7" s="102"/>
    </row>
    <row r="8" spans="1:17" ht="24.95" customHeight="1" x14ac:dyDescent="0.55000000000000004">
      <c r="A8" s="165"/>
      <c r="B8" s="158" t="s">
        <v>8</v>
      </c>
      <c r="C8" s="158"/>
      <c r="D8" s="37">
        <f t="array" ref="D8">COUNTIFS(เก็บข้อมูลHRD!D7:D1946,"ข้าราชการ",เก็บข้อมูลHRD!M7:M1946,"1")</f>
        <v>0</v>
      </c>
      <c r="E8" s="38" t="s">
        <v>10</v>
      </c>
      <c r="F8" s="37">
        <f t="array" ref="F8">COUNTIFS(เก็บข้อมูลHRD!D7:D1946,"พนักงานราชการ",เก็บข้อมูลHRD!M7:M1946,"1")</f>
        <v>0</v>
      </c>
      <c r="G8" s="39"/>
      <c r="H8" s="143" t="s">
        <v>16</v>
      </c>
      <c r="I8" s="143"/>
      <c r="J8" s="40">
        <f>COUNTIF(เก็บข้อมูลHRD!F7:F1946,"ภาษา")</f>
        <v>0</v>
      </c>
      <c r="K8" s="155" t="s">
        <v>40</v>
      </c>
      <c r="L8" s="155"/>
      <c r="M8" s="41">
        <f>COUNTIF(เก็บข้อมูลHRD!G7:G1946,"อบรมกับหน่วยงานในกรมฯ")</f>
        <v>0</v>
      </c>
      <c r="N8" s="102"/>
      <c r="P8" s="28"/>
    </row>
    <row r="9" spans="1:17" ht="24.95" customHeight="1" x14ac:dyDescent="0.55000000000000004">
      <c r="A9" s="165"/>
      <c r="B9" s="158" t="s">
        <v>9</v>
      </c>
      <c r="C9" s="158"/>
      <c r="D9" s="42">
        <f t="array" ref="D9">SUMPRODUCT(IF(เก็บข้อมูลHRD!D7:D1946="ข้าราชการ",IF(เก็บข้อมูลHRD!B7:B1946&lt;&gt;"",IF(เก็บข้อมูลHRD!M7:M1946=1,1/COUNTIFS(เก็บข้อมูลHRD!B7:B1946,เก็บข้อมูลHRD!B7:B1946,เก็บข้อมูลHRD!D7:D1946,"ข้าราชการ",เก็บข้อมูลHRD!B7:B1946,"&lt;&gt;",เก็บข้อมูลHRD!M7:M1946,"=1")))))</f>
        <v>0</v>
      </c>
      <c r="E9" s="38" t="s">
        <v>11</v>
      </c>
      <c r="F9" s="37">
        <f t="array" ref="F9">SUMPRODUCT(IF(เก็บข้อมูลHRD!D7:D1946="พนักงานราชการ",IF(เก็บข้อมูลHRD!B7:B1946&lt;&gt;"",IF(เก็บข้อมูลHRD!M7:M1946=1,1/COUNTIFS(เก็บข้อมูลHRD!B7:B1946,เก็บข้อมูลHRD!B7:B1946,เก็บข้อมูลHRD!D7:D1946,"พนักงานราชการ",เก็บข้อมูลHRD!B7:B1946,"&lt;&gt;",เก็บข้อมูลHRD!M7:M1946,"=1")))))</f>
        <v>0</v>
      </c>
      <c r="G9" s="44"/>
      <c r="H9" s="143" t="s">
        <v>17</v>
      </c>
      <c r="I9" s="143"/>
      <c r="J9" s="40">
        <f>COUNTIF(เก็บข้อมูลHRD!F7:F1946,"ภาวะผู้นำ/คุณธรรม/จริยธรรม")</f>
        <v>0</v>
      </c>
      <c r="K9" s="140" t="s">
        <v>49</v>
      </c>
      <c r="L9" s="140"/>
      <c r="M9" s="41">
        <f>COUNTIF(เก็บข้อมูลHRD!G7:G1946,"e-Learning")</f>
        <v>40</v>
      </c>
      <c r="N9" s="102"/>
    </row>
    <row r="10" spans="1:17" ht="24.95" customHeight="1" x14ac:dyDescent="0.55000000000000004">
      <c r="A10" s="166"/>
      <c r="B10" s="158" t="s">
        <v>77</v>
      </c>
      <c r="C10" s="158"/>
      <c r="D10" s="43">
        <f t="array" ref="D10">D9/D4*100</f>
        <v>0</v>
      </c>
      <c r="E10" s="38" t="s">
        <v>78</v>
      </c>
      <c r="F10" s="43">
        <f t="array" ref="F10">F9/F4*100</f>
        <v>0</v>
      </c>
      <c r="G10" s="45"/>
      <c r="H10" s="143" t="s">
        <v>18</v>
      </c>
      <c r="I10" s="143"/>
      <c r="J10" s="40">
        <f t="array" ref="J10">COUNTIF(เก็บข้อมูลHRD!F7:F946,"จิตอาสา/บริการ")</f>
        <v>0</v>
      </c>
      <c r="K10" s="140" t="s">
        <v>23</v>
      </c>
      <c r="L10" s="140"/>
      <c r="M10" s="41">
        <f>COUNTIF(เก็บข้อมูลHRD!G7:G1946,"ชุมชนนักปฏิบัติ(CoP)")</f>
        <v>0</v>
      </c>
      <c r="N10" s="102"/>
    </row>
    <row r="11" spans="1:17" ht="24.95" customHeight="1" x14ac:dyDescent="0.55000000000000004">
      <c r="A11" s="173" t="s">
        <v>14</v>
      </c>
      <c r="B11" s="170" t="s">
        <v>35</v>
      </c>
      <c r="C11" s="171"/>
      <c r="D11" s="171"/>
      <c r="E11" s="171"/>
      <c r="F11" s="172"/>
      <c r="G11" s="39"/>
      <c r="H11" s="143" t="s">
        <v>19</v>
      </c>
      <c r="I11" s="143"/>
      <c r="J11" s="40">
        <f>COUNTIF(เก็บข้อมูลHRD!F7:F1946,"ความรับผิดชอบ/ซื่อสัตย์สุจริต")</f>
        <v>0</v>
      </c>
      <c r="K11" s="140" t="s">
        <v>26</v>
      </c>
      <c r="L11" s="140"/>
      <c r="M11" s="41">
        <f>COUNTIF(เก็บข้อมูลHRD!G7:G1946,"สอนงาน")</f>
        <v>0</v>
      </c>
      <c r="N11" s="102"/>
    </row>
    <row r="12" spans="1:17" ht="24.95" customHeight="1" x14ac:dyDescent="0.55000000000000004">
      <c r="A12" s="174"/>
      <c r="B12" s="167" t="s">
        <v>51</v>
      </c>
      <c r="C12" s="168"/>
      <c r="D12" s="169"/>
      <c r="E12" s="177" t="s">
        <v>68</v>
      </c>
      <c r="F12" s="177"/>
      <c r="G12" s="39"/>
      <c r="H12" s="143" t="s">
        <v>20</v>
      </c>
      <c r="I12" s="143"/>
      <c r="J12" s="40">
        <f>COUNTIF(เก็บข้อมูลHRD!F7:F1946,"ทำงานเป็นทีม")</f>
        <v>0</v>
      </c>
      <c r="K12" s="140" t="s">
        <v>27</v>
      </c>
      <c r="L12" s="140"/>
      <c r="M12" s="41">
        <f>COUNTIF(เก็บข้อมูลHRD!G7:G1946,"มอบหมายงาน")</f>
        <v>0</v>
      </c>
      <c r="N12" s="102"/>
    </row>
    <row r="13" spans="1:17" ht="24.95" customHeight="1" x14ac:dyDescent="0.55000000000000004">
      <c r="A13" s="174"/>
      <c r="B13" s="142" t="s">
        <v>8</v>
      </c>
      <c r="C13" s="142"/>
      <c r="D13" s="37">
        <f t="array" ref="D13">COUNTIFS(เก็บข้อมูลHRD!D7:D1946,"ข้าราชการ",เก็บข้อมูลHRD!M7:M1946,"2")</f>
        <v>19</v>
      </c>
      <c r="E13" s="38" t="s">
        <v>10</v>
      </c>
      <c r="F13" s="37">
        <f t="array" ref="F13">COUNTIFS(เก็บข้อมูลHRD!D7:D1946,"พนักงานราชการ",เก็บข้อมูลHRD!M7:M1946,"2")</f>
        <v>21</v>
      </c>
      <c r="G13" s="44"/>
      <c r="H13" s="143" t="s">
        <v>24</v>
      </c>
      <c r="I13" s="143"/>
      <c r="J13" s="40">
        <f>COUNTIF(เก็บข้อมูลHRD!F7:F1946,"คิดค้น/ใช้นวัตกรรมใหม่ๆ")</f>
        <v>0</v>
      </c>
      <c r="K13" s="140" t="s">
        <v>28</v>
      </c>
      <c r="L13" s="140"/>
      <c r="M13" s="41">
        <f>COUNTIF(เก็บข้อมูลHRD!G7:G1946,"ดูงานนอกสถานที่")</f>
        <v>0</v>
      </c>
      <c r="N13" s="102"/>
      <c r="Q13" s="21" t="s">
        <v>57</v>
      </c>
    </row>
    <row r="14" spans="1:17" ht="24.95" customHeight="1" x14ac:dyDescent="0.55000000000000004">
      <c r="A14" s="174"/>
      <c r="B14" s="142" t="s">
        <v>9</v>
      </c>
      <c r="C14" s="142"/>
      <c r="D14" s="37">
        <f t="array" ref="D14">SUMPRODUCT(IF(เก็บข้อมูลHRD!D7:D1946="ข้าราชการ",IF(เก็บข้อมูลHRD!B7:B1946&lt;&gt;"",IF(เก็บข้อมูลHRD!M7:M1946=2,1/COUNTIFS(เก็บข้อมูลHRD!B7:B1946,เก็บข้อมูลHRD!B7:B1946,เก็บข้อมูลHRD!D7:D1946,"ข้าราชการ",เก็บข้อมูลHRD!B7:B1946,"&lt;&gt;",เก็บข้อมูลHRD!M7:M1946,"=2")))))</f>
        <v>19</v>
      </c>
      <c r="E14" s="38" t="s">
        <v>11</v>
      </c>
      <c r="F14" s="37">
        <f t="array" ref="F14">SUMPRODUCT(IF(เก็บข้อมูลHRD!D7:D1946="พนักงานราชการ",IF(เก็บข้อมูลHRD!B7:B1946&lt;&gt;"",IF(เก็บข้อมูลHRD!M7:M1946=2,1/COUNTIFS(เก็บข้อมูลHRD!B7:B1946,เก็บข้อมูลHRD!B7:B1946,เก็บข้อมูลHRD!D7:D1946,"พนักงานราชการ",เก็บข้อมูลHRD!B7:B1946,"&lt;&gt;",เก็บข้อมูลHRD!M7:M1946,"=2")))))</f>
        <v>21</v>
      </c>
      <c r="G14" s="45"/>
      <c r="H14" s="143" t="s">
        <v>25</v>
      </c>
      <c r="I14" s="143"/>
      <c r="J14" s="40">
        <f>COUNTIF(เก็บข้อมูลHRD!F7:F1946,"กฎหมาย/กฎระเบียบฯ")</f>
        <v>0</v>
      </c>
      <c r="K14" s="140" t="s">
        <v>29</v>
      </c>
      <c r="L14" s="140"/>
      <c r="M14" s="41">
        <f>COUNTIF(เก็บข้อมูลHRD!G7:G1946,"หมุนเวียนงาน")</f>
        <v>0</v>
      </c>
      <c r="N14" s="102"/>
    </row>
    <row r="15" spans="1:17" ht="24.95" customHeight="1" x14ac:dyDescent="0.55000000000000004">
      <c r="A15" s="175"/>
      <c r="B15" s="142" t="s">
        <v>77</v>
      </c>
      <c r="C15" s="142"/>
      <c r="D15" s="43">
        <f>D14/D4*100</f>
        <v>100</v>
      </c>
      <c r="E15" s="38" t="s">
        <v>78</v>
      </c>
      <c r="F15" s="43">
        <f>F14/F4*100</f>
        <v>100</v>
      </c>
      <c r="G15" s="39"/>
      <c r="H15" s="143" t="s">
        <v>21</v>
      </c>
      <c r="I15" s="143"/>
      <c r="J15" s="40">
        <f>COUNTIF(เก็บข้อมูลHRD!F7:F1946,"การใช้เทคโนโลยี")</f>
        <v>40</v>
      </c>
      <c r="K15" s="140" t="s">
        <v>30</v>
      </c>
      <c r="L15" s="140"/>
      <c r="M15" s="41">
        <f>COUNTIF(เก็บข้อมูลHRD!G7:G1946,"เรียนรู้ด้วยตนเอง")</f>
        <v>0</v>
      </c>
      <c r="N15" s="102"/>
    </row>
    <row r="16" spans="1:17" ht="24.95" customHeight="1" x14ac:dyDescent="0.55000000000000004">
      <c r="A16" s="185" t="s">
        <v>12</v>
      </c>
      <c r="B16" s="159" t="s">
        <v>36</v>
      </c>
      <c r="C16" s="159"/>
      <c r="D16" s="159"/>
      <c r="E16" s="159"/>
      <c r="F16" s="160"/>
      <c r="G16" s="39"/>
      <c r="H16" s="143" t="s">
        <v>22</v>
      </c>
      <c r="I16" s="143"/>
      <c r="J16" s="40">
        <f>COUNTIF(เก็บข้อมูลHRD!F7:F1946,"ทักษะการคิด")</f>
        <v>0</v>
      </c>
      <c r="K16" s="140" t="s">
        <v>31</v>
      </c>
      <c r="L16" s="140"/>
      <c r="M16" s="41">
        <f>COUNTIF(เก็บข้อมูลHRD!G7:G1946,"อื่นๆ")</f>
        <v>0</v>
      </c>
      <c r="N16" s="102"/>
    </row>
    <row r="17" spans="1:18" ht="23.25" customHeight="1" x14ac:dyDescent="0.2">
      <c r="A17" s="185"/>
      <c r="B17" s="159" t="s">
        <v>51</v>
      </c>
      <c r="C17" s="159"/>
      <c r="D17" s="160"/>
      <c r="E17" s="186" t="s">
        <v>68</v>
      </c>
      <c r="F17" s="186"/>
      <c r="G17" s="44"/>
      <c r="H17" s="141" t="s">
        <v>52</v>
      </c>
      <c r="I17" s="141"/>
      <c r="J17" s="110">
        <f>SUM(J7:J16)</f>
        <v>40</v>
      </c>
      <c r="K17" s="141" t="s">
        <v>52</v>
      </c>
      <c r="L17" s="141"/>
      <c r="M17" s="111">
        <f>SUM(M7:M16)</f>
        <v>40</v>
      </c>
      <c r="N17" s="102"/>
    </row>
    <row r="18" spans="1:18" ht="24.95" customHeight="1" x14ac:dyDescent="0.5">
      <c r="A18" s="185"/>
      <c r="B18" s="144" t="s">
        <v>8</v>
      </c>
      <c r="C18" s="142"/>
      <c r="D18" s="37">
        <f>COUNTIF(เก็บข้อมูลHRD!D7:D1946,"ข้าราชการ")</f>
        <v>19</v>
      </c>
      <c r="E18" s="38" t="s">
        <v>10</v>
      </c>
      <c r="F18" s="37">
        <f t="array" ref="F18">COUNTIF(เก็บข้อมูลHRD!D7:D1946,"พนักงานราชการ")</f>
        <v>21</v>
      </c>
      <c r="G18" s="45"/>
      <c r="H18" s="182" t="s">
        <v>69</v>
      </c>
      <c r="I18" s="183"/>
      <c r="J18" s="183"/>
      <c r="K18" s="183"/>
      <c r="L18" s="183"/>
      <c r="M18" s="183"/>
      <c r="N18" s="45"/>
    </row>
    <row r="19" spans="1:18" ht="28.5" customHeight="1" x14ac:dyDescent="0.2">
      <c r="A19" s="185"/>
      <c r="B19" s="144" t="s">
        <v>9</v>
      </c>
      <c r="C19" s="142"/>
      <c r="D19" s="37">
        <f t="array" ref="D19">SUMPRODUCT(IF(เก็บข้อมูลHRD!D7:D1946="ข้าราชการ",IF(เก็บข้อมูลHRD!B7:B1946&lt;&gt;"",1/COUNTIFS(เก็บข้อมูลHRD!B7:B1946,เก็บข้อมูลHRD!B7:B1946,เก็บข้อมูลHRD!D7:D1946,"ข้าราชการ",เก็บข้อมูลHRD!B7:B1946,"&lt;&gt;"))))</f>
        <v>19</v>
      </c>
      <c r="E19" s="38" t="s">
        <v>11</v>
      </c>
      <c r="F19" s="37">
        <f t="array" ref="F19">SUMPRODUCT(IF(เก็บข้อมูลHRD!D7:D1946="พนักงานราชการ",IF(เก็บข้อมูลHRD!B7:B1946&lt;&gt;"",1/COUNTIFS(เก็บข้อมูลHRD!B7:B1946,เก็บข้อมูลHRD!B7:B1946,เก็บข้อมูลHRD!D7:D1946,"พนักงานราชการ",เก็บข้อมูลHRD!B7:B1946,"&lt;&gt;"))))</f>
        <v>21</v>
      </c>
      <c r="G19" s="44"/>
      <c r="H19" s="184"/>
      <c r="I19" s="184"/>
      <c r="J19" s="184"/>
      <c r="K19" s="184"/>
      <c r="L19" s="184"/>
      <c r="M19" s="184"/>
      <c r="N19" s="101"/>
    </row>
    <row r="20" spans="1:18" ht="24.95" customHeight="1" x14ac:dyDescent="0.5">
      <c r="A20" s="185"/>
      <c r="B20" s="144" t="s">
        <v>77</v>
      </c>
      <c r="C20" s="142"/>
      <c r="D20" s="43">
        <f>D19/D4*100</f>
        <v>100</v>
      </c>
      <c r="E20" s="38" t="s">
        <v>78</v>
      </c>
      <c r="F20" s="43">
        <f>F19/F4*100</f>
        <v>100</v>
      </c>
      <c r="G20" s="45"/>
      <c r="H20" s="184"/>
      <c r="I20" s="184"/>
      <c r="J20" s="184"/>
      <c r="K20" s="184"/>
      <c r="L20" s="184"/>
      <c r="M20" s="184"/>
      <c r="N20" s="50"/>
    </row>
    <row r="21" spans="1:18" ht="25.5" customHeight="1" x14ac:dyDescent="0.2">
      <c r="A21" s="185"/>
      <c r="B21" s="156" t="s">
        <v>39</v>
      </c>
      <c r="C21" s="156"/>
      <c r="D21" s="156"/>
      <c r="E21" s="156"/>
      <c r="F21" s="157"/>
      <c r="G21" s="128"/>
      <c r="H21" s="184"/>
      <c r="I21" s="184"/>
      <c r="J21" s="184"/>
      <c r="K21" s="184"/>
      <c r="L21" s="184"/>
      <c r="M21" s="184"/>
      <c r="N21" s="50"/>
      <c r="R21" s="21" t="s">
        <v>57</v>
      </c>
    </row>
    <row r="22" spans="1:18" ht="24" customHeight="1" x14ac:dyDescent="0.2">
      <c r="A22" s="185"/>
      <c r="B22" s="187" t="s">
        <v>38</v>
      </c>
      <c r="C22" s="188"/>
      <c r="D22" s="46">
        <f t="array" ref="D22">SUMPRODUCT(IF(เก็บข้อมูลHRD!L7:L1946="มี",IF(เก็บข้อมูลHRD!B7:B1946&lt;&gt;"",1/COUNTIFS(เก็บข้อมูลHRD!B7:B1946,เก็บข้อมูลHRD!B7:B1946,เก็บข้อมูลHRD!L7:L1946,"มี",เก็บข้อมูลHRD!B7:B1946,"&lt;&gt;"))))</f>
        <v>40</v>
      </c>
      <c r="E22" s="38" t="s">
        <v>37</v>
      </c>
      <c r="F22" s="43">
        <f t="array" ref="F22">(D22/SUMPRODUCT((เก็บข้อมูลHRD!B7:B1946&lt;&gt;"")/COUNTIF(เก็บข้อมูลHRD!B7:B1946,เก็บข้อมูลHRD!B7:B1946&amp;"")))*100</f>
        <v>100</v>
      </c>
      <c r="G22" s="129"/>
      <c r="H22" s="184"/>
      <c r="I22" s="184"/>
      <c r="J22" s="184"/>
      <c r="K22" s="184"/>
      <c r="L22" s="184"/>
      <c r="M22" s="184"/>
      <c r="N22" s="50"/>
    </row>
    <row r="23" spans="1:18" ht="24" x14ac:dyDescent="0.2">
      <c r="A23" s="185"/>
      <c r="B23" s="156" t="s">
        <v>41</v>
      </c>
      <c r="C23" s="156"/>
      <c r="D23" s="156"/>
      <c r="E23" s="156"/>
      <c r="F23" s="157"/>
      <c r="G23" s="129"/>
      <c r="H23" s="184"/>
      <c r="I23" s="184"/>
      <c r="J23" s="184"/>
      <c r="K23" s="184"/>
      <c r="L23" s="184"/>
      <c r="M23" s="184"/>
      <c r="N23" s="129"/>
    </row>
    <row r="24" spans="1:18" ht="21.75" customHeight="1" x14ac:dyDescent="0.2">
      <c r="A24" s="185"/>
      <c r="B24" s="187" t="s">
        <v>42</v>
      </c>
      <c r="C24" s="188"/>
      <c r="D24" s="47">
        <f t="array" ref="D24">SUM(เก็บข้อมูลHRD!K7:K1946)</f>
        <v>0</v>
      </c>
      <c r="E24" s="48" t="s">
        <v>58</v>
      </c>
      <c r="F24" s="49" t="e">
        <f t="array" ref="F24">AVERAGEIF(เก็บข้อมูลHRD!K7:K1946,"&lt;&gt;0")</f>
        <v>#DIV/0!</v>
      </c>
      <c r="G24" s="129"/>
      <c r="H24" s="181" t="s">
        <v>61</v>
      </c>
      <c r="I24" s="181"/>
      <c r="J24" s="181"/>
      <c r="K24" s="181"/>
      <c r="L24" s="181"/>
      <c r="M24" s="129"/>
      <c r="N24" s="129"/>
    </row>
    <row r="25" spans="1:18" x14ac:dyDescent="0.2">
      <c r="B25" s="137"/>
      <c r="C25" s="137"/>
      <c r="D25" s="137"/>
      <c r="E25" s="137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0.86614173228346458" right="7.874015748031496E-2" top="3.937007874015748E-2" bottom="3.937007874015748E-2" header="3.937007874015748E-2" footer="3.937007874015748E-2"/>
  <pageSetup paperSize="9" scale="95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54"/>
  <sheetViews>
    <sheetView workbookViewId="0">
      <selection activeCell="A4" sqref="A4"/>
    </sheetView>
  </sheetViews>
  <sheetFormatPr defaultRowHeight="26.25" x14ac:dyDescent="0.6"/>
  <cols>
    <col min="1" max="1" width="10.375" style="120" customWidth="1"/>
    <col min="2" max="2" width="42" style="121" customWidth="1"/>
    <col min="3" max="3" width="37.625" style="122" customWidth="1"/>
    <col min="4" max="4" width="44.75" style="120" customWidth="1"/>
    <col min="5" max="16384" width="9" style="103"/>
  </cols>
  <sheetData>
    <row r="1" spans="1:4" ht="36" x14ac:dyDescent="0.65">
      <c r="A1" s="190" t="s">
        <v>64</v>
      </c>
      <c r="B1" s="190"/>
      <c r="C1" s="190"/>
      <c r="D1" s="190"/>
    </row>
    <row r="2" spans="1:4" ht="92.25" customHeight="1" x14ac:dyDescent="0.6">
      <c r="A2" s="189" t="s">
        <v>75</v>
      </c>
      <c r="B2" s="189"/>
      <c r="C2" s="189"/>
      <c r="D2" s="189"/>
    </row>
    <row r="3" spans="1:4" ht="186.75" customHeight="1" x14ac:dyDescent="0.6">
      <c r="A3" s="189" t="s">
        <v>71</v>
      </c>
      <c r="B3" s="189"/>
      <c r="C3" s="189"/>
      <c r="D3" s="189"/>
    </row>
    <row r="4" spans="1:4" s="107" customFormat="1" ht="52.5" x14ac:dyDescent="0.2">
      <c r="A4" s="104" t="s">
        <v>56</v>
      </c>
      <c r="B4" s="105" t="s">
        <v>62</v>
      </c>
      <c r="C4" s="106" t="s">
        <v>1</v>
      </c>
      <c r="D4" s="108" t="s">
        <v>65</v>
      </c>
    </row>
    <row r="5" spans="1:4" x14ac:dyDescent="0.6">
      <c r="A5" s="116">
        <v>1</v>
      </c>
      <c r="B5" s="117" t="s">
        <v>66</v>
      </c>
      <c r="C5" s="118" t="s">
        <v>67</v>
      </c>
      <c r="D5" s="119" t="str">
        <f>IF(COUNTIF(เก็บข้อมูลHRD!$B$7:$B$1946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6">
      <c r="A6" s="116">
        <v>2</v>
      </c>
      <c r="B6" s="117"/>
      <c r="C6" s="118"/>
      <c r="D6" s="119" t="str">
        <f>IF(COUNTIF(เก็บข้อมูลHRD!$B$7:$B$1946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6">
      <c r="A7" s="116">
        <v>3</v>
      </c>
      <c r="B7" s="117"/>
      <c r="C7" s="118"/>
      <c r="D7" s="119" t="str">
        <f>IF(COUNTIF(เก็บข้อมูลHRD!$B$7:$B$1946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6">
      <c r="A8" s="116">
        <v>4</v>
      </c>
      <c r="B8" s="117"/>
      <c r="C8" s="118"/>
      <c r="D8" s="119" t="str">
        <f>IF(COUNTIF(เก็บข้อมูลHRD!$B$7:$B$1946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6">
      <c r="A9" s="116">
        <v>5</v>
      </c>
      <c r="B9" s="117"/>
      <c r="C9" s="118"/>
      <c r="D9" s="119" t="str">
        <f>IF(COUNTIF(เก็บข้อมูลHRD!$B$7:$B$1946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6">
      <c r="A10" s="116">
        <v>6</v>
      </c>
      <c r="B10" s="117"/>
      <c r="C10" s="118"/>
      <c r="D10" s="119" t="str">
        <f>IF(COUNTIF(เก็บข้อมูลHRD!$B$7:$B$1946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6">
      <c r="A11" s="116">
        <v>7</v>
      </c>
      <c r="B11" s="117"/>
      <c r="C11" s="118"/>
      <c r="D11" s="119" t="str">
        <f>IF(COUNTIF(เก็บข้อมูลHRD!$B$7:$B$1946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6">
      <c r="A12" s="116">
        <v>8</v>
      </c>
      <c r="B12" s="117"/>
      <c r="C12" s="118"/>
      <c r="D12" s="119" t="str">
        <f>IF(COUNTIF(เก็บข้อมูลHRD!$B$7:$B$1946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6">
      <c r="A13" s="116">
        <v>9</v>
      </c>
      <c r="B13" s="117"/>
      <c r="C13" s="118"/>
      <c r="D13" s="119" t="str">
        <f>IF(COUNTIF(เก็บข้อมูลHRD!$B$7:$B$1946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6">
      <c r="A14" s="116">
        <v>10</v>
      </c>
      <c r="B14" s="117"/>
      <c r="C14" s="118"/>
      <c r="D14" s="119" t="str">
        <f>IF(COUNTIF(เก็บข้อมูลHRD!$B$7:$B$1946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6">
      <c r="A15" s="116">
        <v>11</v>
      </c>
      <c r="B15" s="117"/>
      <c r="C15" s="118"/>
      <c r="D15" s="119" t="str">
        <f>IF(COUNTIF(เก็บข้อมูลHRD!$B$7:$B$1946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6">
      <c r="A16" s="116">
        <v>12</v>
      </c>
      <c r="B16" s="117"/>
      <c r="C16" s="118"/>
      <c r="D16" s="119" t="str">
        <f>IF(COUNTIF(เก็บข้อมูลHRD!$B$7:$B$1946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6">
      <c r="A17" s="116">
        <v>13</v>
      </c>
      <c r="B17" s="117"/>
      <c r="C17" s="118"/>
      <c r="D17" s="119" t="str">
        <f>IF(COUNTIF(เก็บข้อมูลHRD!$B$7:$B$1946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6">
      <c r="A18" s="116">
        <v>14</v>
      </c>
      <c r="B18" s="117"/>
      <c r="C18" s="118"/>
      <c r="D18" s="119" t="str">
        <f>IF(COUNTIF(เก็บข้อมูลHRD!$B$7:$B$1946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6">
      <c r="A19" s="116">
        <v>15</v>
      </c>
      <c r="B19" s="117"/>
      <c r="C19" s="118"/>
      <c r="D19" s="119" t="str">
        <f>IF(COUNTIF(เก็บข้อมูลHRD!$B$7:$B$1946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6">
      <c r="A20" s="116">
        <v>16</v>
      </c>
      <c r="B20" s="117"/>
      <c r="C20" s="118"/>
      <c r="D20" s="119" t="str">
        <f>IF(COUNTIF(เก็บข้อมูลHRD!$B$7:$B$1946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6">
      <c r="A21" s="116">
        <v>17</v>
      </c>
      <c r="B21" s="117"/>
      <c r="C21" s="118"/>
      <c r="D21" s="119" t="str">
        <f>IF(COUNTIF(เก็บข้อมูลHRD!$B$7:$B$1946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6">
      <c r="A22" s="116">
        <v>18</v>
      </c>
      <c r="B22" s="117"/>
      <c r="C22" s="118"/>
      <c r="D22" s="119" t="str">
        <f>IF(COUNTIF(เก็บข้อมูลHRD!$B$7:$B$1946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6">
      <c r="A23" s="116">
        <v>19</v>
      </c>
      <c r="B23" s="117"/>
      <c r="C23" s="118"/>
      <c r="D23" s="119" t="str">
        <f>IF(COUNTIF(เก็บข้อมูลHRD!$B$7:$B$1946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6">
      <c r="A24" s="116">
        <v>20</v>
      </c>
      <c r="B24" s="117"/>
      <c r="C24" s="118"/>
      <c r="D24" s="119" t="str">
        <f>IF(COUNTIF(เก็บข้อมูลHRD!$B$7:$B$1946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6">
      <c r="A25" s="116">
        <v>21</v>
      </c>
      <c r="B25" s="117"/>
      <c r="C25" s="118"/>
      <c r="D25" s="119" t="str">
        <f>IF(COUNTIF(เก็บข้อมูลHRD!$B$7:$B$1946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6">
      <c r="A26" s="116">
        <v>22</v>
      </c>
      <c r="B26" s="117"/>
      <c r="C26" s="118"/>
      <c r="D26" s="119" t="str">
        <f>IF(COUNTIF(เก็บข้อมูลHRD!$B$7:$B$1946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6">
      <c r="A27" s="116">
        <v>23</v>
      </c>
      <c r="B27" s="117"/>
      <c r="C27" s="118"/>
      <c r="D27" s="119" t="str">
        <f>IF(COUNTIF(เก็บข้อมูลHRD!$B$7:$B$1946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6">
      <c r="A28" s="116">
        <v>24</v>
      </c>
      <c r="B28" s="117"/>
      <c r="C28" s="118"/>
      <c r="D28" s="119" t="str">
        <f>IF(COUNTIF(เก็บข้อมูลHRD!$B$7:$B$1946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6">
      <c r="A29" s="116">
        <v>25</v>
      </c>
      <c r="B29" s="117"/>
      <c r="C29" s="118"/>
      <c r="D29" s="119" t="str">
        <f>IF(COUNTIF(เก็บข้อมูลHRD!$B$7:$B$1946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6">
      <c r="A30" s="116">
        <v>26</v>
      </c>
      <c r="B30" s="117"/>
      <c r="C30" s="118"/>
      <c r="D30" s="119" t="str">
        <f>IF(COUNTIF(เก็บข้อมูลHRD!$B$7:$B$1946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6">
      <c r="A31" s="116">
        <v>27</v>
      </c>
      <c r="B31" s="117"/>
      <c r="C31" s="118"/>
      <c r="D31" s="119" t="str">
        <f>IF(COUNTIF(เก็บข้อมูลHRD!$B$7:$B$1946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6">
      <c r="A32" s="116">
        <v>28</v>
      </c>
      <c r="B32" s="117"/>
      <c r="C32" s="118"/>
      <c r="D32" s="119" t="str">
        <f>IF(COUNTIF(เก็บข้อมูลHRD!$B$7:$B$1946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6">
      <c r="A33" s="116">
        <v>29</v>
      </c>
      <c r="B33" s="117"/>
      <c r="C33" s="118"/>
      <c r="D33" s="119" t="str">
        <f>IF(COUNTIF(เก็บข้อมูลHRD!$B$7:$B$1946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6">
      <c r="A34" s="116">
        <v>30</v>
      </c>
      <c r="B34" s="117"/>
      <c r="C34" s="118"/>
      <c r="D34" s="119" t="str">
        <f>IF(COUNTIF(เก็บข้อมูลHRD!$B$7:$B$1946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6">
      <c r="A35" s="116">
        <v>31</v>
      </c>
      <c r="B35" s="117"/>
      <c r="C35" s="118"/>
      <c r="D35" s="119" t="str">
        <f>IF(COUNTIF(เก็บข้อมูลHRD!$B$7:$B$1946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6">
      <c r="A36" s="116">
        <v>32</v>
      </c>
      <c r="B36" s="117"/>
      <c r="C36" s="118"/>
      <c r="D36" s="119" t="str">
        <f>IF(COUNTIF(เก็บข้อมูลHRD!$B$7:$B$1946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6">
      <c r="A37" s="116">
        <v>33</v>
      </c>
      <c r="B37" s="117"/>
      <c r="C37" s="118"/>
      <c r="D37" s="119" t="str">
        <f>IF(COUNTIF(เก็บข้อมูลHRD!$B$7:$B$1946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6">
      <c r="A38" s="116">
        <v>34</v>
      </c>
      <c r="B38" s="117"/>
      <c r="C38" s="118"/>
      <c r="D38" s="119" t="str">
        <f>IF(COUNTIF(เก็บข้อมูลHRD!$B$7:$B$1946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6">
      <c r="A39" s="116">
        <v>35</v>
      </c>
      <c r="B39" s="117"/>
      <c r="C39" s="118"/>
      <c r="D39" s="119" t="str">
        <f>IF(COUNTIF(เก็บข้อมูลHRD!$B$7:$B$1946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6">
      <c r="A40" s="116">
        <v>36</v>
      </c>
      <c r="B40" s="117"/>
      <c r="C40" s="118"/>
      <c r="D40" s="119" t="str">
        <f>IF(COUNTIF(เก็บข้อมูลHRD!$B$7:$B$1946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6">
      <c r="A41" s="116">
        <v>37</v>
      </c>
      <c r="B41" s="117"/>
      <c r="C41" s="118"/>
      <c r="D41" s="119" t="str">
        <f>IF(COUNTIF(เก็บข้อมูลHRD!$B$7:$B$1946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6">
      <c r="A42" s="116">
        <v>38</v>
      </c>
      <c r="B42" s="117"/>
      <c r="C42" s="118"/>
      <c r="D42" s="119" t="str">
        <f>IF(COUNTIF(เก็บข้อมูลHRD!$B$7:$B$1946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6">
      <c r="A43" s="116">
        <v>39</v>
      </c>
      <c r="B43" s="117"/>
      <c r="C43" s="118"/>
      <c r="D43" s="119" t="str">
        <f>IF(COUNTIF(เก็บข้อมูลHRD!$B$7:$B$1946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6">
      <c r="A44" s="116">
        <v>40</v>
      </c>
      <c r="B44" s="117"/>
      <c r="C44" s="118"/>
      <c r="D44" s="119" t="str">
        <f>IF(COUNTIF(เก็บข้อมูลHRD!$B$7:$B$1946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6">
      <c r="A45" s="116">
        <v>41</v>
      </c>
      <c r="B45" s="117"/>
      <c r="C45" s="118"/>
      <c r="D45" s="119" t="str">
        <f>IF(COUNTIF(เก็บข้อมูลHRD!$B$7:$B$1946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6">
      <c r="A46" s="116">
        <v>42</v>
      </c>
      <c r="B46" s="117"/>
      <c r="C46" s="118"/>
      <c r="D46" s="119" t="str">
        <f>IF(COUNTIF(เก็บข้อมูลHRD!$B$7:$B$1946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6">
      <c r="A47" s="116">
        <v>43</v>
      </c>
      <c r="B47" s="117"/>
      <c r="C47" s="118"/>
      <c r="D47" s="119" t="str">
        <f>IF(COUNTIF(เก็บข้อมูลHRD!$B$7:$B$1946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6">
      <c r="A48" s="116">
        <v>44</v>
      </c>
      <c r="B48" s="117"/>
      <c r="C48" s="118"/>
      <c r="D48" s="119" t="str">
        <f>IF(COUNTIF(เก็บข้อมูลHRD!$B$7:$B$1946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6">
      <c r="A49" s="116">
        <v>45</v>
      </c>
      <c r="B49" s="117"/>
      <c r="C49" s="118"/>
      <c r="D49" s="119" t="str">
        <f>IF(COUNTIF(เก็บข้อมูลHRD!$B$7:$B$1946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6">
      <c r="A50" s="116">
        <v>46</v>
      </c>
      <c r="B50" s="117"/>
      <c r="C50" s="118"/>
      <c r="D50" s="119" t="str">
        <f>IF(COUNTIF(เก็บข้อมูลHRD!$B$7:$B$1946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6">
      <c r="A51" s="116">
        <v>47</v>
      </c>
      <c r="B51" s="117"/>
      <c r="C51" s="118"/>
      <c r="D51" s="119" t="str">
        <f>IF(COUNTIF(เก็บข้อมูลHRD!$B$7:$B$1946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6">
      <c r="A52" s="116">
        <v>48</v>
      </c>
      <c r="B52" s="117"/>
      <c r="C52" s="118"/>
      <c r="D52" s="119" t="str">
        <f>IF(COUNTIF(เก็บข้อมูลHRD!$B$7:$B$1946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6">
      <c r="A53" s="116">
        <v>49</v>
      </c>
      <c r="B53" s="117"/>
      <c r="C53" s="118"/>
      <c r="D53" s="119" t="str">
        <f>IF(COUNTIF(เก็บข้อมูลHRD!$B$7:$B$1946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6">
      <c r="A54" s="116">
        <v>50</v>
      </c>
      <c r="B54" s="117"/>
      <c r="C54" s="118"/>
      <c r="D54" s="119" t="str">
        <f>IF(COUNTIF(เก็บข้อมูลHRD!$B$7:$B$1946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6">
      <c r="A55" s="116">
        <v>51</v>
      </c>
      <c r="B55" s="117"/>
      <c r="C55" s="118"/>
      <c r="D55" s="119" t="str">
        <f>IF(COUNTIF(เก็บข้อมูลHRD!$B$7:$B$1946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6">
      <c r="A56" s="116">
        <v>52</v>
      </c>
      <c r="B56" s="117"/>
      <c r="C56" s="118"/>
      <c r="D56" s="119" t="str">
        <f>IF(COUNTIF(เก็บข้อมูลHRD!$B$7:$B$1946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6">
      <c r="A57" s="116">
        <v>53</v>
      </c>
      <c r="B57" s="117"/>
      <c r="C57" s="118"/>
      <c r="D57" s="119" t="str">
        <f>IF(COUNTIF(เก็บข้อมูลHRD!$B$7:$B$1946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6">
      <c r="A58" s="116">
        <v>54</v>
      </c>
      <c r="B58" s="117"/>
      <c r="C58" s="118"/>
      <c r="D58" s="119" t="str">
        <f>IF(COUNTIF(เก็บข้อมูลHRD!$B$7:$B$1946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6">
      <c r="A59" s="116">
        <v>55</v>
      </c>
      <c r="B59" s="117"/>
      <c r="C59" s="118"/>
      <c r="D59" s="119" t="str">
        <f>IF(COUNTIF(เก็บข้อมูลHRD!$B$7:$B$1946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6">
      <c r="A60" s="116">
        <v>56</v>
      </c>
      <c r="B60" s="117"/>
      <c r="C60" s="118"/>
      <c r="D60" s="119" t="str">
        <f>IF(COUNTIF(เก็บข้อมูลHRD!$B$7:$B$1946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6">
      <c r="A61" s="116">
        <v>57</v>
      </c>
      <c r="B61" s="117"/>
      <c r="C61" s="118"/>
      <c r="D61" s="119" t="str">
        <f>IF(COUNTIF(เก็บข้อมูลHRD!$B$7:$B$1946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6">
      <c r="A62" s="116">
        <v>58</v>
      </c>
      <c r="B62" s="117"/>
      <c r="C62" s="118"/>
      <c r="D62" s="119" t="str">
        <f>IF(COUNTIF(เก็บข้อมูลHRD!$B$7:$B$1946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6">
      <c r="A63" s="116">
        <v>59</v>
      </c>
      <c r="B63" s="117"/>
      <c r="C63" s="118"/>
      <c r="D63" s="119" t="str">
        <f>IF(COUNTIF(เก็บข้อมูลHRD!$B$7:$B$1946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6">
      <c r="A64" s="116">
        <v>60</v>
      </c>
      <c r="B64" s="117"/>
      <c r="C64" s="118"/>
      <c r="D64" s="119" t="str">
        <f>IF(COUNTIF(เก็บข้อมูลHRD!$B$7:$B$1946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6">
      <c r="A65" s="116">
        <v>61</v>
      </c>
      <c r="B65" s="117"/>
      <c r="C65" s="118"/>
      <c r="D65" s="119" t="str">
        <f>IF(COUNTIF(เก็บข้อมูลHRD!$B$7:$B$1946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6">
      <c r="A66" s="116">
        <v>62</v>
      </c>
      <c r="B66" s="117"/>
      <c r="C66" s="118"/>
      <c r="D66" s="119" t="str">
        <f>IF(COUNTIF(เก็บข้อมูลHRD!$B$7:$B$1946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6">
      <c r="A67" s="116">
        <v>63</v>
      </c>
      <c r="B67" s="117"/>
      <c r="C67" s="118"/>
      <c r="D67" s="119" t="str">
        <f>IF(COUNTIF(เก็บข้อมูลHRD!$B$7:$B$1946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6">
      <c r="A68" s="116">
        <v>64</v>
      </c>
      <c r="B68" s="117"/>
      <c r="C68" s="118"/>
      <c r="D68" s="119" t="str">
        <f>IF(COUNTIF(เก็บข้อมูลHRD!$B$7:$B$1946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6">
      <c r="A69" s="116">
        <v>65</v>
      </c>
      <c r="B69" s="117"/>
      <c r="C69" s="118"/>
      <c r="D69" s="119" t="str">
        <f>IF(COUNTIF(เก็บข้อมูลHRD!$B$7:$B$1946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6">
      <c r="A70" s="116">
        <v>66</v>
      </c>
      <c r="B70" s="117"/>
      <c r="C70" s="118"/>
      <c r="D70" s="119" t="str">
        <f>IF(COUNTIF(เก็บข้อมูลHRD!$B$7:$B$1946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6">
      <c r="A71" s="116">
        <v>67</v>
      </c>
      <c r="B71" s="117"/>
      <c r="C71" s="118"/>
      <c r="D71" s="119" t="str">
        <f>IF(COUNTIF(เก็บข้อมูลHRD!$B$7:$B$1946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6">
      <c r="A72" s="116">
        <v>68</v>
      </c>
      <c r="B72" s="117"/>
      <c r="C72" s="118"/>
      <c r="D72" s="119" t="str">
        <f>IF(COUNTIF(เก็บข้อมูลHRD!$B$7:$B$1946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116">
        <v>69</v>
      </c>
      <c r="B73" s="117"/>
      <c r="C73" s="118"/>
      <c r="D73" s="119" t="str">
        <f>IF(COUNTIF(เก็บข้อมูลHRD!$B$7:$B$1946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116">
        <v>70</v>
      </c>
      <c r="B74" s="117"/>
      <c r="C74" s="118"/>
      <c r="D74" s="119" t="str">
        <f>IF(COUNTIF(เก็บข้อมูลHRD!$B$7:$B$1946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116">
        <v>71</v>
      </c>
      <c r="B75" s="117"/>
      <c r="C75" s="118"/>
      <c r="D75" s="119" t="str">
        <f>IF(COUNTIF(เก็บข้อมูลHRD!$B$7:$B$1946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116">
        <v>72</v>
      </c>
      <c r="B76" s="117"/>
      <c r="C76" s="118"/>
      <c r="D76" s="119" t="str">
        <f>IF(COUNTIF(เก็บข้อมูลHRD!$B$7:$B$1946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116">
        <v>73</v>
      </c>
      <c r="B77" s="117"/>
      <c r="C77" s="118"/>
      <c r="D77" s="119" t="str">
        <f>IF(COUNTIF(เก็บข้อมูลHRD!$B$7:$B$1946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116">
        <v>74</v>
      </c>
      <c r="B78" s="117"/>
      <c r="C78" s="118"/>
      <c r="D78" s="119" t="str">
        <f>IF(COUNTIF(เก็บข้อมูลHRD!$B$7:$B$1946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116">
        <v>75</v>
      </c>
      <c r="B79" s="117"/>
      <c r="C79" s="118"/>
      <c r="D79" s="119" t="str">
        <f>IF(COUNTIF(เก็บข้อมูลHRD!$B$7:$B$1946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116">
        <v>76</v>
      </c>
      <c r="B80" s="117"/>
      <c r="C80" s="118"/>
      <c r="D80" s="119" t="str">
        <f>IF(COUNTIF(เก็บข้อมูลHRD!$B$7:$B$1946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116">
        <v>77</v>
      </c>
      <c r="B81" s="117"/>
      <c r="C81" s="118"/>
      <c r="D81" s="119" t="str">
        <f>IF(COUNTIF(เก็บข้อมูลHRD!$B$7:$B$1946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116">
        <v>78</v>
      </c>
      <c r="B82" s="117"/>
      <c r="C82" s="118"/>
      <c r="D82" s="119" t="str">
        <f>IF(COUNTIF(เก็บข้อมูลHRD!$B$7:$B$1946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116">
        <v>79</v>
      </c>
      <c r="B83" s="117"/>
      <c r="C83" s="118"/>
      <c r="D83" s="119" t="str">
        <f>IF(COUNTIF(เก็บข้อมูลHRD!$B$7:$B$1946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116">
        <v>80</v>
      </c>
      <c r="B84" s="117"/>
      <c r="C84" s="118"/>
      <c r="D84" s="119" t="str">
        <f>IF(COUNTIF(เก็บข้อมูลHRD!$B$7:$B$1946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116">
        <v>81</v>
      </c>
      <c r="B85" s="117"/>
      <c r="C85" s="118"/>
      <c r="D85" s="119" t="str">
        <f>IF(COUNTIF(เก็บข้อมูลHRD!$B$7:$B$1946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116">
        <v>82</v>
      </c>
      <c r="B86" s="117"/>
      <c r="C86" s="118"/>
      <c r="D86" s="119" t="str">
        <f>IF(COUNTIF(เก็บข้อมูลHRD!$B$7:$B$1946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116">
        <v>83</v>
      </c>
      <c r="B87" s="117"/>
      <c r="C87" s="118"/>
      <c r="D87" s="119" t="str">
        <f>IF(COUNTIF(เก็บข้อมูลHRD!$B$7:$B$1946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116">
        <v>84</v>
      </c>
      <c r="B88" s="117"/>
      <c r="C88" s="118"/>
      <c r="D88" s="119" t="str">
        <f>IF(COUNTIF(เก็บข้อมูลHRD!$B$7:$B$1946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116">
        <v>85</v>
      </c>
      <c r="B89" s="117"/>
      <c r="C89" s="118"/>
      <c r="D89" s="119" t="str">
        <f>IF(COUNTIF(เก็บข้อมูลHRD!$B$7:$B$1946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116">
        <v>86</v>
      </c>
      <c r="B90" s="117"/>
      <c r="C90" s="118"/>
      <c r="D90" s="119" t="str">
        <f>IF(COUNTIF(เก็บข้อมูลHRD!$B$7:$B$1946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116">
        <v>87</v>
      </c>
      <c r="B91" s="117"/>
      <c r="C91" s="118"/>
      <c r="D91" s="119" t="str">
        <f>IF(COUNTIF(เก็บข้อมูลHRD!$B$7:$B$1946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116">
        <v>88</v>
      </c>
      <c r="B92" s="117"/>
      <c r="C92" s="118"/>
      <c r="D92" s="119" t="str">
        <f>IF(COUNTIF(เก็บข้อมูลHRD!$B$7:$B$1946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116">
        <v>89</v>
      </c>
      <c r="B93" s="117"/>
      <c r="C93" s="118"/>
      <c r="D93" s="119" t="str">
        <f>IF(COUNTIF(เก็บข้อมูลHRD!$B$7:$B$1946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116">
        <v>90</v>
      </c>
      <c r="B94" s="117"/>
      <c r="C94" s="118"/>
      <c r="D94" s="119" t="str">
        <f>IF(COUNTIF(เก็บข้อมูลHRD!$B$7:$B$1946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116">
        <v>91</v>
      </c>
      <c r="B95" s="117"/>
      <c r="C95" s="118"/>
      <c r="D95" s="119" t="str">
        <f>IF(COUNTIF(เก็บข้อมูลHRD!$B$7:$B$1946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116">
        <v>92</v>
      </c>
      <c r="B96" s="117"/>
      <c r="C96" s="118"/>
      <c r="D96" s="119" t="str">
        <f>IF(COUNTIF(เก็บข้อมูลHRD!$B$7:$B$1946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116">
        <v>93</v>
      </c>
      <c r="B97" s="117"/>
      <c r="C97" s="118"/>
      <c r="D97" s="119" t="str">
        <f>IF(COUNTIF(เก็บข้อมูลHRD!$B$7:$B$1946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116">
        <v>94</v>
      </c>
      <c r="B98" s="117"/>
      <c r="C98" s="118"/>
      <c r="D98" s="119" t="str">
        <f>IF(COUNTIF(เก็บข้อมูลHRD!$B$7:$B$1946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116">
        <v>95</v>
      </c>
      <c r="B99" s="117"/>
      <c r="C99" s="118"/>
      <c r="D99" s="119" t="str">
        <f>IF(COUNTIF(เก็บข้อมูลHRD!$B$7:$B$1946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116">
        <v>96</v>
      </c>
      <c r="B100" s="117"/>
      <c r="C100" s="118"/>
      <c r="D100" s="119" t="str">
        <f>IF(COUNTIF(เก็บข้อมูลHRD!$B$7:$B$1946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116">
        <v>97</v>
      </c>
      <c r="B101" s="117"/>
      <c r="C101" s="118"/>
      <c r="D101" s="119" t="str">
        <f>IF(COUNTIF(เก็บข้อมูลHRD!$B$7:$B$1946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116">
        <v>98</v>
      </c>
      <c r="B102" s="117"/>
      <c r="C102" s="118"/>
      <c r="D102" s="119" t="str">
        <f>IF(COUNTIF(เก็บข้อมูลHRD!$B$7:$B$1946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116">
        <v>99</v>
      </c>
      <c r="B103" s="117"/>
      <c r="C103" s="118"/>
      <c r="D103" s="119" t="str">
        <f>IF(COUNTIF(เก็บข้อมูลHRD!$B$7:$B$1946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116">
        <v>100</v>
      </c>
      <c r="B104" s="117"/>
      <c r="C104" s="118"/>
      <c r="D104" s="119" t="str">
        <f>IF(COUNTIF(เก็บข้อมูลHRD!$B$7:$B$1946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116">
        <v>101</v>
      </c>
      <c r="B105" s="117"/>
      <c r="C105" s="118"/>
      <c r="D105" s="119" t="str">
        <f>IF(COUNTIF(เก็บข้อมูลHRD!$B$7:$B$1946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116">
        <v>102</v>
      </c>
      <c r="B106" s="117"/>
      <c r="C106" s="118"/>
      <c r="D106" s="119" t="str">
        <f>IF(COUNTIF(เก็บข้อมูลHRD!$B$7:$B$1946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116">
        <v>103</v>
      </c>
      <c r="B107" s="117"/>
      <c r="C107" s="118"/>
      <c r="D107" s="119" t="str">
        <f>IF(COUNTIF(เก็บข้อมูลHRD!$B$7:$B$1946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116">
        <v>104</v>
      </c>
      <c r="B108" s="117"/>
      <c r="C108" s="118"/>
      <c r="D108" s="119" t="str">
        <f>IF(COUNTIF(เก็บข้อมูลHRD!$B$7:$B$1946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116">
        <v>105</v>
      </c>
      <c r="B109" s="117"/>
      <c r="C109" s="118"/>
      <c r="D109" s="119" t="str">
        <f>IF(COUNTIF(เก็บข้อมูลHRD!$B$7:$B$1946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116">
        <v>106</v>
      </c>
      <c r="B110" s="117"/>
      <c r="C110" s="118"/>
      <c r="D110" s="119" t="str">
        <f>IF(COUNTIF(เก็บข้อมูลHRD!$B$7:$B$1946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116">
        <v>107</v>
      </c>
      <c r="B111" s="117"/>
      <c r="C111" s="118"/>
      <c r="D111" s="119" t="str">
        <f>IF(COUNTIF(เก็บข้อมูลHRD!$B$7:$B$1946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116">
        <v>108</v>
      </c>
      <c r="B112" s="117"/>
      <c r="C112" s="118"/>
      <c r="D112" s="119" t="str">
        <f>IF(COUNTIF(เก็บข้อมูลHRD!$B$7:$B$1946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116">
        <v>109</v>
      </c>
      <c r="B113" s="117"/>
      <c r="C113" s="118"/>
      <c r="D113" s="119" t="str">
        <f>IF(COUNTIF(เก็บข้อมูลHRD!$B$7:$B$1946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116">
        <v>110</v>
      </c>
      <c r="B114" s="117"/>
      <c r="C114" s="118"/>
      <c r="D114" s="119" t="str">
        <f>IF(COUNTIF(เก็บข้อมูลHRD!$B$7:$B$1946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116">
        <v>111</v>
      </c>
      <c r="B115" s="117"/>
      <c r="C115" s="118"/>
      <c r="D115" s="119" t="str">
        <f>IF(COUNTIF(เก็บข้อมูลHRD!$B$7:$B$1946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116">
        <v>112</v>
      </c>
      <c r="B116" s="117"/>
      <c r="C116" s="118"/>
      <c r="D116" s="119" t="str">
        <f>IF(COUNTIF(เก็บข้อมูลHRD!$B$7:$B$1946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116">
        <v>113</v>
      </c>
      <c r="B117" s="117"/>
      <c r="C117" s="118"/>
      <c r="D117" s="119" t="str">
        <f>IF(COUNTIF(เก็บข้อมูลHRD!$B$7:$B$1946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116">
        <v>114</v>
      </c>
      <c r="B118" s="117"/>
      <c r="C118" s="118"/>
      <c r="D118" s="119" t="str">
        <f>IF(COUNTIF(เก็บข้อมูลHRD!$B$7:$B$1946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116">
        <v>115</v>
      </c>
      <c r="B119" s="117"/>
      <c r="C119" s="118"/>
      <c r="D119" s="119" t="str">
        <f>IF(COUNTIF(เก็บข้อมูลHRD!$B$7:$B$1946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116">
        <v>116</v>
      </c>
      <c r="B120" s="117"/>
      <c r="C120" s="118"/>
      <c r="D120" s="119" t="str">
        <f>IF(COUNTIF(เก็บข้อมูลHRD!$B$7:$B$1946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116">
        <v>117</v>
      </c>
      <c r="B121" s="117"/>
      <c r="C121" s="118"/>
      <c r="D121" s="119" t="str">
        <f>IF(COUNTIF(เก็บข้อมูลHRD!$B$7:$B$1946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6">
      <c r="A122" s="116">
        <v>118</v>
      </c>
      <c r="B122" s="117"/>
      <c r="C122" s="118"/>
      <c r="D122" s="119" t="str">
        <f>IF(COUNTIF(เก็บข้อมูลHRD!$B$7:$B$1946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6">
      <c r="A123" s="116">
        <v>119</v>
      </c>
      <c r="B123" s="117"/>
      <c r="C123" s="118"/>
      <c r="D123" s="119" t="str">
        <f>IF(COUNTIF(เก็บข้อมูลHRD!$B$7:$B$1946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6">
      <c r="A124" s="116">
        <v>120</v>
      </c>
      <c r="B124" s="117"/>
      <c r="C124" s="118"/>
      <c r="D124" s="119" t="str">
        <f>IF(COUNTIF(เก็บข้อมูลHRD!$B$7:$B$1946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6">
      <c r="A125" s="116">
        <v>121</v>
      </c>
      <c r="B125" s="117"/>
      <c r="C125" s="118"/>
      <c r="D125" s="119" t="str">
        <f>IF(COUNTIF(เก็บข้อมูลHRD!$B$7:$B$1946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6">
      <c r="A126" s="116">
        <v>122</v>
      </c>
      <c r="B126" s="117"/>
      <c r="C126" s="118"/>
      <c r="D126" s="119" t="str">
        <f>IF(COUNTIF(เก็บข้อมูลHRD!$B$7:$B$1946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6">
      <c r="A127" s="116">
        <v>123</v>
      </c>
      <c r="B127" s="117"/>
      <c r="C127" s="118"/>
      <c r="D127" s="119" t="str">
        <f>IF(COUNTIF(เก็บข้อมูลHRD!$B$7:$B$1946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6">
      <c r="A128" s="116">
        <v>124</v>
      </c>
      <c r="B128" s="117"/>
      <c r="C128" s="118"/>
      <c r="D128" s="119" t="str">
        <f>IF(COUNTIF(เก็บข้อมูลHRD!$B$7:$B$1946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6">
      <c r="A129" s="116">
        <v>125</v>
      </c>
      <c r="B129" s="117"/>
      <c r="C129" s="118"/>
      <c r="D129" s="119" t="str">
        <f>IF(COUNTIF(เก็บข้อมูลHRD!$B$7:$B$1946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6">
      <c r="A130" s="116">
        <v>126</v>
      </c>
      <c r="B130" s="117"/>
      <c r="C130" s="118"/>
      <c r="D130" s="119" t="str">
        <f>IF(COUNTIF(เก็บข้อมูลHRD!$B$7:$B$1946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6">
      <c r="A131" s="116">
        <v>127</v>
      </c>
      <c r="B131" s="117"/>
      <c r="C131" s="118"/>
      <c r="D131" s="119" t="str">
        <f>IF(COUNTIF(เก็บข้อมูลHRD!$B$7:$B$1946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6">
      <c r="A132" s="116">
        <v>128</v>
      </c>
      <c r="B132" s="117"/>
      <c r="C132" s="118"/>
      <c r="D132" s="119" t="str">
        <f>IF(COUNTIF(เก็บข้อมูลHRD!$B$7:$B$1946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6">
      <c r="A133" s="116">
        <v>129</v>
      </c>
      <c r="B133" s="117"/>
      <c r="C133" s="118"/>
      <c r="D133" s="119" t="str">
        <f>IF(COUNTIF(เก็บข้อมูลHRD!$B$7:$B$1946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6">
      <c r="A134" s="116">
        <v>130</v>
      </c>
      <c r="B134" s="117"/>
      <c r="C134" s="118"/>
      <c r="D134" s="119" t="str">
        <f>IF(COUNTIF(เก็บข้อมูลHRD!$B$7:$B$1946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6">
      <c r="A135" s="116">
        <v>131</v>
      </c>
      <c r="B135" s="117"/>
      <c r="C135" s="118"/>
      <c r="D135" s="119" t="str">
        <f>IF(COUNTIF(เก็บข้อมูลHRD!$B$7:$B$1946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6">
      <c r="A136" s="116">
        <v>132</v>
      </c>
      <c r="B136" s="117"/>
      <c r="C136" s="118"/>
      <c r="D136" s="119" t="str">
        <f>IF(COUNTIF(เก็บข้อมูลHRD!$B$7:$B$1946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6">
      <c r="A137" s="116">
        <v>133</v>
      </c>
      <c r="B137" s="117"/>
      <c r="C137" s="118"/>
      <c r="D137" s="119" t="str">
        <f>IF(COUNTIF(เก็บข้อมูลHRD!$B$7:$B$1946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6">
      <c r="A138" s="116">
        <v>134</v>
      </c>
      <c r="B138" s="117"/>
      <c r="C138" s="118"/>
      <c r="D138" s="119" t="str">
        <f>IF(COUNTIF(เก็บข้อมูลHRD!$B$7:$B$1946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6">
      <c r="A139" s="116">
        <v>135</v>
      </c>
      <c r="B139" s="117"/>
      <c r="C139" s="118"/>
      <c r="D139" s="119" t="str">
        <f>IF(COUNTIF(เก็บข้อมูลHRD!$B$7:$B$1946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6">
      <c r="A140" s="116">
        <v>136</v>
      </c>
      <c r="B140" s="117"/>
      <c r="C140" s="118"/>
      <c r="D140" s="119" t="str">
        <f>IF(COUNTIF(เก็บข้อมูลHRD!$B$7:$B$1946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6">
      <c r="A141" s="116">
        <v>137</v>
      </c>
      <c r="B141" s="117"/>
      <c r="C141" s="118"/>
      <c r="D141" s="119" t="str">
        <f>IF(COUNTIF(เก็บข้อมูลHRD!$B$7:$B$1946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6">
      <c r="A142" s="116">
        <v>138</v>
      </c>
      <c r="B142" s="117"/>
      <c r="C142" s="118"/>
      <c r="D142" s="119" t="str">
        <f>IF(COUNTIF(เก็บข้อมูลHRD!$B$7:$B$1946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6">
      <c r="A143" s="116">
        <v>139</v>
      </c>
      <c r="B143" s="117"/>
      <c r="C143" s="118"/>
      <c r="D143" s="119" t="str">
        <f>IF(COUNTIF(เก็บข้อมูลHRD!$B$7:$B$1946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6">
      <c r="A144" s="116">
        <v>140</v>
      </c>
      <c r="B144" s="117"/>
      <c r="C144" s="118"/>
      <c r="D144" s="119" t="str">
        <f>IF(COUNTIF(เก็บข้อมูลHRD!$B$7:$B$1946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6">
      <c r="A145" s="116">
        <v>141</v>
      </c>
      <c r="B145" s="117"/>
      <c r="C145" s="118"/>
      <c r="D145" s="119" t="str">
        <f>IF(COUNTIF(เก็บข้อมูลHRD!$B$7:$B$1946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6">
      <c r="A146" s="116">
        <v>142</v>
      </c>
      <c r="B146" s="117"/>
      <c r="C146" s="118"/>
      <c r="D146" s="119" t="str">
        <f>IF(COUNTIF(เก็บข้อมูลHRD!$B$7:$B$1946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6">
      <c r="A147" s="116">
        <v>143</v>
      </c>
      <c r="B147" s="117"/>
      <c r="C147" s="118"/>
      <c r="D147" s="119" t="str">
        <f>IF(COUNTIF(เก็บข้อมูลHRD!$B$7:$B$1946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6">
      <c r="A148" s="116">
        <v>144</v>
      </c>
      <c r="B148" s="117"/>
      <c r="C148" s="118"/>
      <c r="D148" s="119" t="str">
        <f>IF(COUNTIF(เก็บข้อมูลHRD!$B$7:$B$1946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6">
      <c r="A149" s="116">
        <v>145</v>
      </c>
      <c r="B149" s="117"/>
      <c r="C149" s="118"/>
      <c r="D149" s="119" t="str">
        <f>IF(COUNTIF(เก็บข้อมูลHRD!$B$7:$B$1946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6">
      <c r="A150" s="116">
        <v>146</v>
      </c>
      <c r="B150" s="117"/>
      <c r="C150" s="118"/>
      <c r="D150" s="119" t="str">
        <f>IF(COUNTIF(เก็บข้อมูลHRD!$B$7:$B$1946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6">
      <c r="A151" s="116">
        <v>147</v>
      </c>
      <c r="B151" s="117"/>
      <c r="C151" s="118"/>
      <c r="D151" s="119" t="str">
        <f>IF(COUNTIF(เก็บข้อมูลHRD!$B$7:$B$1946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6">
      <c r="A152" s="116">
        <v>148</v>
      </c>
      <c r="B152" s="117"/>
      <c r="C152" s="118"/>
      <c r="D152" s="119" t="str">
        <f>IF(COUNTIF(เก็บข้อมูลHRD!$B$7:$B$1946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6">
      <c r="A153" s="116">
        <v>149</v>
      </c>
      <c r="B153" s="117"/>
      <c r="C153" s="118"/>
      <c r="D153" s="119" t="str">
        <f>IF(COUNTIF(เก็บข้อมูลHRD!$B$7:$B$1946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6">
      <c r="A154" s="116">
        <v>150</v>
      </c>
      <c r="B154" s="117"/>
      <c r="C154" s="118"/>
      <c r="D154" s="119" t="str">
        <f>IF(COUNTIF(เก็บข้อมูลHRD!$B$7:$B$1946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2023-08-25T08:10:53Z</cp:lastPrinted>
  <dcterms:created xsi:type="dcterms:W3CDTF">2019-10-21T02:57:05Z</dcterms:created>
  <dcterms:modified xsi:type="dcterms:W3CDTF">2023-09-05T03:27:14Z</dcterms:modified>
</cp:coreProperties>
</file>