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M Osirisk\Downloads\"/>
    </mc:Choice>
  </mc:AlternateContent>
  <xr:revisionPtr revIDLastSave="0" documentId="13_ncr:1_{3569D56F-6EDF-4F6E-90A0-3B276BBBDC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เก็บข้อมูลHRD!$A$6:$P$46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เก็บข้อมูลHRD!$A$1:$M$63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<sst xmlns="http://schemas.openxmlformats.org/spreadsheetml/2006/main" count="806" uniqueCount="176">
  <si>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</si>
  <si>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</si>
  <si>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</si>
  <si>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</si>
  <si>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</si>
  <si>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</si>
  <si>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</si>
  <si>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</si>
  <si>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</si>
  <si>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</si>
  <si>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</si>
  <si>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</si>
  <si>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</si>
  <si>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</si>
  <si>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</si>
  <si>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</si>
  <si>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</si>
  <si>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</si>
  <si>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</si>
  <si>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</si>
  <si>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</si>
  <si>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</si>
  <si>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</si>
  <si>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</si>
  <si>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</si>
  <si>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</si>
  <si>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</si>
  <si>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</si>
  <si>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</si>
  <si>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</si>
  <si>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</si>
  <si>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</si>
  <si>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</si>
  <si>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</si>
  <si>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</si>
  <si>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</si>
  <si>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</si>
  <si>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</si>
  <si>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</si>
  <si>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</si>
  <si>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</si>
  <si>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</si>
  <si>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</si>
  <si>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</si>
  <si>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</si>
  <si>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</si>
  <si>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</si>
  <si>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</si>
  <si>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</si>
  <si>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</si>
  <si>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</si>
  <si>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</si>
  <si>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</si>
  <si>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</si>
  <si>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</si>
  <si>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</si>
  <si>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</si>
  <si>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</si>
  <si>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</si>
  <si>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</si>
  <si>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</si>
  <si>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</si>
  <si>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</si>
  <si>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</si>
  <si>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</si>
  <si>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</si>
  <si>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</si>
  <si>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</si>
  <si>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</si>
  <si>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</si>
  <si>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</si>
  <si>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</si>
  <si>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</si>
  <si>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</si>
  <si>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</si>
  <si>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</si>
  <si>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</si>
  <si>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</si>
  <si>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นักวิชาการสัตวบาลชำนาญการพิเศษ</t>
  </si>
  <si>
    <t>นางสาววรลักษณ์ เทียมเก่า</t>
  </si>
  <si>
    <t>นักวิชาการสัตวบาลชำนาญการ</t>
  </si>
  <si>
    <t>ว่าที่ ร้อยตรี.ศิรพงศ์ มาสำราญ</t>
  </si>
  <si>
    <t>นางสาวอรชุดา ขำเทศเจริญ</t>
  </si>
  <si>
    <t>นางสาวภัคนันท์ จอสูงเนิน</t>
  </si>
  <si>
    <t>นายณัฐวุฒิ พรหมเสน</t>
  </si>
  <si>
    <t>นักวิชาการสัตวบาล</t>
  </si>
  <si>
    <t>นายชัยรัตน์ จอมศิลป์</t>
  </si>
  <si>
    <t>นางพัชราภรณ์  สือเจริญ</t>
  </si>
  <si>
    <t>นางอุมาภรณ์ โพธิ์ทอง</t>
  </si>
  <si>
    <t>เจ้าพนักงานสัตวบาล</t>
  </si>
  <si>
    <t>นักวิเคราะห์นโยบายและแผน</t>
  </si>
  <si>
    <t>นายพงษ์ระวี  ไกรยาประเสริฐ</t>
  </si>
  <si>
    <t>นายยุทธภูมิ สืบขำเพชร</t>
  </si>
  <si>
    <t>นายสัตวแพทย์ชำนาญการพิเศษ</t>
  </si>
  <si>
    <t>นางกมลลดา นิยมทรัพย์</t>
  </si>
  <si>
    <t>นายสัตวแพทย์ชำนาญการ</t>
  </si>
  <si>
    <t>นายชวนชัย บุญญาวัฒน์</t>
  </si>
  <si>
    <t>สัตวแพทย์ชำนาญงาน</t>
  </si>
  <si>
    <t>นางสาวเรืองรอง บุญฉิม</t>
  </si>
  <si>
    <t>นักวิทยาศาสตร์</t>
  </si>
  <si>
    <t>นางสาวสาวิตรี ไม้กลาง</t>
  </si>
  <si>
    <t>นายไพโรจน์  จันทร์ต้ง</t>
  </si>
  <si>
    <t>นักวิเคราะห์นโยบายและแผนชำนาญการพิเศษ</t>
  </si>
  <si>
    <t>นักวิเคราะห์นโยบายและแผนชำนาญการ</t>
  </si>
  <si>
    <t>นางเดือนเพ็ญ ธัญญะวานิช</t>
  </si>
  <si>
    <t>นักทรัพยากรบุคคลชำนาญการ</t>
  </si>
  <si>
    <t>นางสาวเยี่ยมพร ภิเศก</t>
  </si>
  <si>
    <t>นางสาวเพ็ญจันทร์ อ่อนน่วม</t>
  </si>
  <si>
    <t>นายมนตรี จิรวานิช</t>
  </si>
  <si>
    <t>เจ้าหน้าที่ระบบงานคอมพิวเตอร์</t>
  </si>
  <si>
    <t>พนักงานผู้ช่วยสัตวบาล</t>
  </si>
  <si>
    <t>นายสักรินทร์ เนื้อทอง</t>
  </si>
  <si>
    <t>นางสาวปราง รอบคอบ</t>
  </si>
  <si>
    <t>นางสาวภัทร์รวี ทั้งทวีสุข</t>
  </si>
  <si>
    <t>นางสาวกรองแก้ว สุขมูลศิริ</t>
  </si>
  <si>
    <t>นายก่อเกียรติ แก้วคำ</t>
  </si>
  <si>
    <t>นางสาวปิยะวรรณ รอดเจริญ</t>
  </si>
  <si>
    <t>นักจัดการงานทั่วไป</t>
  </si>
  <si>
    <t>นางสาววัณชลี สุขถาวร</t>
  </si>
  <si>
    <t>นางทัศนียา สื่อสวัสดิ์วณิชย์</t>
  </si>
  <si>
    <t>เจ้าพนักงานการเงินและบัญชีชำนาญงาน</t>
  </si>
  <si>
    <t>นายวิโรจน์ สุขสำราญ</t>
  </si>
  <si>
    <t>นิติกร</t>
  </si>
  <si>
    <t>นายจักรวาล เวฬุคามกุล</t>
  </si>
  <si>
    <t>นางสาวพรฤดี อัญชลิสังกาศ</t>
  </si>
  <si>
    <t>นางสาวอรทิรา  เจียมพงษ์</t>
  </si>
  <si>
    <t>เดือนเพ็ญ ธัญญะวานิช</t>
  </si>
  <si>
    <t>การใช้เทคโนโลยี</t>
  </si>
  <si>
    <t>e-Learning</t>
  </si>
  <si>
    <t>สำนักงานปศุสัตว์เขต 2</t>
  </si>
  <si>
    <t>มี</t>
  </si>
  <si>
    <t>นายธสากร  มนต์วัฒนชัย</t>
  </si>
  <si>
    <t>นายนรภัทร  อ่อนคลาย</t>
  </si>
  <si>
    <t>นายบัณฑิต  อาจบัณฑิตกุล</t>
  </si>
  <si>
    <t>นายอติพน  บำรุงพงษ์</t>
  </si>
  <si>
    <t>นายณัฐพล พุฒเมือง</t>
  </si>
  <si>
    <t>นักจัดการงานทั่วไปปฏิบัติการ</t>
  </si>
  <si>
    <t>การบริหารความเสี่ยงดิจิทัล</t>
  </si>
  <si>
    <t>ระเบียบแบบแผนของทางราชการ</t>
  </si>
  <si>
    <t>Microsoft Office Excel 2016 และ 2019</t>
  </si>
  <si>
    <t>การแปลงกลยุทธ์สู่การปฏิบัติ</t>
  </si>
  <si>
    <t>การใช้ Microsoft Excel เพื่อการบริหารข้อมูล</t>
  </si>
  <si>
    <t>พระราชบัญญัติการจัดซื้อจัดจ้างและการบริหารพัสดุภาครัฐ พ.ศ.2560</t>
  </si>
  <si>
    <t>ทักษะการสื่อสารโน้มน้าว</t>
  </si>
  <si>
    <t>Digital Code of Merit</t>
  </si>
  <si>
    <t>จิตสำนึกสาธารณะ</t>
  </si>
  <si>
    <t>การคิดสร้างสรรค์และนวัตกรรม</t>
  </si>
  <si>
    <t>การขับเคลื่อนการเปลี่ยนผ่านสู่รัฐบาลดิจิทัล</t>
  </si>
  <si>
    <t>ความมั่นคงปลอดภัยบนอินเตอร์เน็ตและการปฏิบัติตนสำหรับข้าราชการยุคดิจิทัล</t>
  </si>
  <si>
    <t>การคิดเพื่อประสิทธิผลของงาน</t>
  </si>
  <si>
    <t>การสร้าง Growth Mindset เพื่อผลสำเร็จของชีวิตและงาน</t>
  </si>
  <si>
    <t>การเรียนรู้ตามรอยพระยุคลบาท</t>
  </si>
  <si>
    <t>การสร้างความเป็นมืออาชีพด้าน HR</t>
  </si>
  <si>
    <t>การทำอินโฟกราฟฟิคเพื่อการประชาสัมพันธ์</t>
  </si>
  <si>
    <t>Data Visaulization</t>
  </si>
  <si>
    <t>EQ กับการพัฒนาภาวะผู้นำ</t>
  </si>
  <si>
    <t>ความคิดริเริ่มสร้างสรรค์เพื่อสร้างนวัตกรรม</t>
  </si>
  <si>
    <t>Microsoft Office Word 2016</t>
  </si>
  <si>
    <t xml:space="preserve">Microsoft Office PowerPoint 2016  </t>
  </si>
  <si>
    <t>นวัตกรรมกับการทำงานภาครัฐ</t>
  </si>
  <si>
    <t>การให้บริการที่เป็นเลิศ</t>
  </si>
  <si>
    <t>ธ.ค.66-มิ.ย.67</t>
  </si>
  <si>
    <t>นักวิชาการสัตวบาลปฏิบัติการ</t>
  </si>
  <si>
    <t>เจ้าพนักงานธุรการ</t>
  </si>
  <si>
    <t>กฎหมาย/กฎระเบียบฯ</t>
  </si>
  <si>
    <t>คิดค้น/ใช้นวัตกรรมใหม่ๆ</t>
  </si>
  <si>
    <t>จิตอาสา/บริการ</t>
  </si>
  <si>
    <t>ทักษะการคิด</t>
  </si>
  <si>
    <t>ภาวะผู้นำ/คุณธรรม/จริยธรรม</t>
  </si>
  <si>
    <t>ทักษะในการพัฒนา</t>
  </si>
  <si>
    <t>เจ้าพนักงานสัตวบาลปฏิบัติ</t>
  </si>
  <si>
    <t>เจ้าพนักงานสัตวบาลปฏิบัติงาน</t>
  </si>
  <si>
    <t>นางสาวหฤทัย ไชยชนันท์</t>
  </si>
  <si>
    <t>นางสาววศินี ชานวาทิก</t>
  </si>
  <si>
    <t>นางสาวกรกมล  ธนะกิจศิริ</t>
  </si>
  <si>
    <t>กาให้บริการที่เป็นเลิศ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</si>
</sst>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1870000]d/m/yy;@"/>
    <numFmt numFmtId="165" formatCode="[$-187041E]d\ mmm\ yy;@"/>
    <numFmt numFmtId="166" formatCode="#,##0_ ;\-#,##0\ "/>
    <numFmt numFmtId="167" formatCode="#,##0.00_ ;\-#,##0.00\ "/>
    <numFmt numFmtId="168" formatCode="&quot;฿&quot;#,##0.00"/>
  </numFmts>
  <fonts count="55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4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65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64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5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6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6" fontId="19" fillId="2" borderId="4" xfId="1" applyNumberFormat="1" applyFont="1" applyFill="1" applyBorder="1" applyAlignment="1">
      <alignment horizontal="center" vertical="center" shrinkToFit="1"/>
    </xf>
    <xf numFmtId="167" fontId="6" fillId="2" borderId="4" xfId="1" applyNumberFormat="1" applyFont="1" applyFill="1" applyBorder="1" applyAlignment="1">
      <alignment horizontal="center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8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8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43" fontId="5" fillId="0" borderId="5" xfId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65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64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65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68" fontId="20" fillId="2" borderId="0" xfId="0" applyNumberFormat="1" applyFont="1" applyFill="1" applyAlignment="1">
      <alignment vertical="center" shrinkToFit="1"/>
    </xf>
    <xf numFmtId="0" fontId="54" fillId="0" borderId="4" xfId="0" applyFont="1" applyBorder="1"/>
    <xf numFmtId="0" fontId="54" fillId="0" borderId="4" xfId="0" applyFont="1" applyBorder="1" applyAlignment="1">
      <alignment shrinkToFit="1"/>
    </xf>
    <xf numFmtId="0" fontId="54" fillId="0" borderId="0" xfId="0" applyFont="1"/>
    <xf numFmtId="0" fontId="54" fillId="0" borderId="0" xfId="0" applyFont="1" applyAlignment="1">
      <alignment shrinkToFit="1"/>
    </xf>
    <xf numFmtId="0" fontId="54" fillId="0" borderId="1" xfId="0" applyFont="1" applyBorder="1"/>
    <xf numFmtId="0" fontId="54" fillId="0" borderId="1" xfId="0" applyFont="1" applyBorder="1" applyAlignment="1">
      <alignment shrinkToFit="1"/>
    </xf>
    <xf numFmtId="0" fontId="54" fillId="0" borderId="2" xfId="0" applyFont="1" applyBorder="1"/>
    <xf numFmtId="0" fontId="54" fillId="0" borderId="2" xfId="0" applyFont="1" applyBorder="1" applyAlignment="1">
      <alignment shrinkToFit="1"/>
    </xf>
    <xf numFmtId="0" fontId="27" fillId="0" borderId="4" xfId="0" applyFont="1" applyBorder="1" applyAlignment="1" applyProtection="1">
      <alignment vertical="center" shrinkToFit="1"/>
      <protection locked="0"/>
    </xf>
    <xf numFmtId="49" fontId="27" fillId="0" borderId="4" xfId="0" applyNumberFormat="1" applyFont="1" applyBorder="1" applyAlignment="1" applyProtection="1">
      <alignment vertical="center" shrinkToFit="1"/>
      <protection locked="0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4"/>
  <sheetViews>
    <sheetView showGridLines="0" tabSelected="1" topLeftCell="D1" zoomScale="150" zoomScaleNormal="150" zoomScaleSheetLayoutView="90" zoomScalePageLayoutView="120" workbookViewId="0">
      <pane ySplit="6" topLeftCell="A70" activePane="bottomLeft" state="frozen"/>
      <selection pane="bottomLeft" activeCell="M5" sqref="M5"/>
    </sheetView>
  </sheetViews>
  <sheetFormatPr defaultColWidth="9" defaultRowHeight="21.95" customHeight="1"/>
  <cols>
    <col min="1" max="1" width="3.140625" style="72" customWidth="1"/>
    <col min="2" max="2" width="19.140625" style="73" customWidth="1"/>
    <col min="3" max="3" width="14.140625" style="74" customWidth="1"/>
    <col min="4" max="4" width="8.140625" style="74" customWidth="1"/>
    <col min="5" max="5" width="25.42578125" style="74" customWidth="1"/>
    <col min="6" max="6" width="13.5703125" style="74" customWidth="1"/>
    <col min="7" max="7" width="12.42578125" style="74" customWidth="1"/>
    <col min="8" max="8" width="8.28515625" style="72" customWidth="1"/>
    <col min="9" max="9" width="7" style="74" customWidth="1"/>
    <col min="10" max="10" width="7" style="75" customWidth="1"/>
    <col min="11" max="11" width="6" style="76" customWidth="1"/>
    <col min="12" max="12" width="5.5703125" style="72" customWidth="1"/>
    <col min="13" max="13" width="5.7109375" style="77" customWidth="1"/>
    <col min="14" max="14" width="7.42578125" style="3" customWidth="1"/>
    <col min="15" max="16384" width="9" style="3"/>
  </cols>
  <sheetData>
    <row r="1" spans="1:15" s="12" customFormat="1" ht="4.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>
      <c r="A2" s="7"/>
      <c r="B2" s="31" t="s">
        <v>53</v>
      </c>
      <c r="C2" s="120" t="s">
        <v>129</v>
      </c>
      <c r="D2" s="121"/>
      <c r="E2" s="122" t="s">
        <v>73</v>
      </c>
      <c r="F2" s="122"/>
      <c r="G2" s="122"/>
      <c r="H2" s="122"/>
      <c r="I2" s="122"/>
      <c r="J2" s="122"/>
      <c r="K2" s="122"/>
      <c r="L2" s="122"/>
      <c r="M2" s="122"/>
    </row>
    <row r="3" spans="1:15" s="12" customFormat="1" ht="5.25" customHeight="1">
      <c r="A3" s="7"/>
      <c r="B3" s="5"/>
      <c r="C3" s="5" t="s">
        <v>54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>
      <c r="A4" s="8"/>
      <c r="B4" s="125" t="s">
        <v>58</v>
      </c>
      <c r="C4" s="125"/>
      <c r="D4" s="90">
        <v>20</v>
      </c>
      <c r="E4" s="51" t="s">
        <v>59</v>
      </c>
      <c r="F4" s="90">
        <v>19</v>
      </c>
      <c r="G4" s="52" t="s">
        <v>46</v>
      </c>
      <c r="H4" s="107">
        <v>2567</v>
      </c>
      <c r="I4" s="104" t="s">
        <v>75</v>
      </c>
      <c r="J4" s="124" t="s">
        <v>126</v>
      </c>
      <c r="K4" s="124"/>
      <c r="L4" s="105" t="s">
        <v>44</v>
      </c>
      <c r="M4" s="106">
        <v>45471</v>
      </c>
    </row>
    <row r="5" spans="1:15" s="24" customFormat="1" ht="4.5" customHeight="1">
      <c r="A5" s="9"/>
      <c r="B5" s="123"/>
      <c r="C5" s="123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>
      <c r="A6" s="54" t="s">
        <v>0</v>
      </c>
      <c r="B6" s="54" t="s">
        <v>62</v>
      </c>
      <c r="C6" s="54" t="s">
        <v>1</v>
      </c>
      <c r="D6" s="55" t="s">
        <v>3</v>
      </c>
      <c r="E6" s="54" t="s">
        <v>69</v>
      </c>
      <c r="F6" s="56" t="s">
        <v>4</v>
      </c>
      <c r="G6" s="57" t="s">
        <v>5</v>
      </c>
      <c r="H6" s="54" t="s">
        <v>2</v>
      </c>
      <c r="I6" s="95" t="s">
        <v>42</v>
      </c>
      <c r="J6" s="96" t="s">
        <v>43</v>
      </c>
      <c r="K6" s="93" t="s">
        <v>71</v>
      </c>
      <c r="L6" s="94" t="s">
        <v>49</v>
      </c>
      <c r="M6" s="58" t="s">
        <v>169</v>
      </c>
    </row>
    <row r="7" spans="1:15" ht="21.95" customHeight="1">
      <c r="A7" s="59">
        <v>1</v>
      </c>
      <c r="B7" s="98" t="s">
        <v>132</v>
      </c>
      <c r="C7" s="61" t="s">
        <v>78</v>
      </c>
      <c r="D7" s="61" t="s">
        <v>50</v>
      </c>
      <c r="E7" s="110" t="s">
        <v>137</v>
      </c>
      <c r="F7" s="61" t="s">
        <v>127</v>
      </c>
      <c r="G7" s="62" t="s">
        <v>128</v>
      </c>
      <c r="H7" s="59" t="s">
        <v>129</v>
      </c>
      <c r="I7" s="66" t="s">
        <v>161</v>
      </c>
      <c r="J7" s="68">
        <v>3</v>
      </c>
      <c r="K7" s="63"/>
      <c r="L7" s="59" t="s">
        <v>130</v>
      </c>
      <c r="M7" s="64">
        <v>1</v>
      </c>
    </row>
    <row r="8" spans="1:15" ht="21.95" customHeight="1">
      <c r="A8" s="59"/>
      <c r="B8" s="98" t="s">
        <v>132</v>
      </c>
      <c r="C8" s="61" t="s">
        <v>78</v>
      </c>
      <c r="D8" s="66" t="s">
        <v>50</v>
      </c>
      <c r="E8" s="111" t="s">
        <v>138</v>
      </c>
      <c r="F8" s="66" t="s">
        <v>164</v>
      </c>
      <c r="G8" s="67" t="s">
        <v>128</v>
      </c>
      <c r="H8" s="59" t="s">
        <v>129</v>
      </c>
      <c r="I8" s="66" t="s">
        <v>161</v>
      </c>
      <c r="J8" s="68">
        <v>5</v>
      </c>
      <c r="K8" s="69"/>
      <c r="L8" s="59" t="s">
        <v>130</v>
      </c>
      <c r="M8" s="64">
        <v>2</v>
      </c>
    </row>
    <row r="9" spans="1:15" ht="21.95" customHeight="1">
      <c r="A9" s="65">
        <v>2</v>
      </c>
      <c r="B9" s="70" t="s">
        <v>79</v>
      </c>
      <c r="C9" s="66" t="s">
        <v>80</v>
      </c>
      <c r="D9" s="66" t="s">
        <v>50</v>
      </c>
      <c r="E9" s="111" t="s">
        <v>139</v>
      </c>
      <c r="F9" s="66" t="s">
        <v>127</v>
      </c>
      <c r="G9" s="66" t="s">
        <v>128</v>
      </c>
      <c r="H9" s="59" t="s">
        <v>129</v>
      </c>
      <c r="I9" s="66" t="s">
        <v>161</v>
      </c>
      <c r="J9" s="68">
        <v>3</v>
      </c>
      <c r="K9" s="69"/>
      <c r="L9" s="59" t="s">
        <v>130</v>
      </c>
      <c r="M9" s="64">
        <v>1</v>
      </c>
    </row>
    <row r="10" spans="1:15" ht="21.95" customHeight="1">
      <c r="A10" s="65"/>
      <c r="B10" s="70" t="s">
        <v>79</v>
      </c>
      <c r="C10" s="66" t="s">
        <v>80</v>
      </c>
      <c r="D10" s="66" t="s">
        <v>50</v>
      </c>
      <c r="E10" s="110" t="s">
        <v>140</v>
      </c>
      <c r="F10" s="66" t="s">
        <v>165</v>
      </c>
      <c r="G10" s="66" t="s">
        <v>128</v>
      </c>
      <c r="H10" s="59" t="s">
        <v>129</v>
      </c>
      <c r="I10" s="66" t="s">
        <v>161</v>
      </c>
      <c r="J10" s="68">
        <v>2</v>
      </c>
      <c r="K10" s="69"/>
      <c r="L10" s="59" t="s">
        <v>130</v>
      </c>
      <c r="M10" s="64">
        <v>2</v>
      </c>
    </row>
    <row r="11" spans="1:15" ht="21.95" customHeight="1">
      <c r="A11" s="65">
        <v>3</v>
      </c>
      <c r="B11" s="60" t="s">
        <v>81</v>
      </c>
      <c r="C11" s="66" t="s">
        <v>80</v>
      </c>
      <c r="D11" s="66" t="s">
        <v>50</v>
      </c>
      <c r="E11" s="111" t="s">
        <v>141</v>
      </c>
      <c r="F11" s="66" t="s">
        <v>127</v>
      </c>
      <c r="G11" s="66" t="s">
        <v>128</v>
      </c>
      <c r="H11" s="59" t="s">
        <v>129</v>
      </c>
      <c r="I11" s="66" t="s">
        <v>161</v>
      </c>
      <c r="J11" s="68">
        <v>4</v>
      </c>
      <c r="K11" s="69"/>
      <c r="L11" s="59" t="s">
        <v>130</v>
      </c>
      <c r="M11" s="64">
        <v>1</v>
      </c>
    </row>
    <row r="12" spans="1:15" ht="21.95" customHeight="1">
      <c r="A12" s="65"/>
      <c r="B12" s="60" t="s">
        <v>81</v>
      </c>
      <c r="C12" s="66" t="s">
        <v>80</v>
      </c>
      <c r="D12" s="66" t="s">
        <v>50</v>
      </c>
      <c r="E12" s="74" t="s">
        <v>175</v>
      </c>
      <c r="F12" s="66" t="s">
        <v>166</v>
      </c>
      <c r="G12" s="66" t="s">
        <v>128</v>
      </c>
      <c r="H12" s="59" t="s">
        <v>129</v>
      </c>
      <c r="I12" s="66" t="s">
        <v>161</v>
      </c>
      <c r="J12" s="68">
        <v>2</v>
      </c>
      <c r="K12" s="69"/>
      <c r="L12" s="59" t="s">
        <v>130</v>
      </c>
      <c r="M12" s="64">
        <v>2</v>
      </c>
    </row>
    <row r="13" spans="1:15" ht="21.95" customHeight="1">
      <c r="A13" s="65">
        <v>4</v>
      </c>
      <c r="B13" s="60" t="s">
        <v>82</v>
      </c>
      <c r="C13" s="66" t="s">
        <v>162</v>
      </c>
      <c r="D13" s="66" t="s">
        <v>50</v>
      </c>
      <c r="E13" s="111" t="s">
        <v>158</v>
      </c>
      <c r="F13" s="66" t="s">
        <v>127</v>
      </c>
      <c r="G13" s="66" t="s">
        <v>128</v>
      </c>
      <c r="H13" s="59" t="s">
        <v>129</v>
      </c>
      <c r="I13" s="66" t="s">
        <v>161</v>
      </c>
      <c r="J13" s="68">
        <v>3</v>
      </c>
      <c r="K13" s="69"/>
      <c r="L13" s="59" t="s">
        <v>130</v>
      </c>
      <c r="M13" s="64">
        <v>1</v>
      </c>
    </row>
    <row r="14" spans="1:15" ht="21.95" customHeight="1">
      <c r="A14" s="65"/>
      <c r="B14" s="60" t="s">
        <v>82</v>
      </c>
      <c r="C14" s="66" t="s">
        <v>162</v>
      </c>
      <c r="D14" s="66" t="s">
        <v>50</v>
      </c>
      <c r="E14" s="111" t="s">
        <v>142</v>
      </c>
      <c r="F14" s="66" t="s">
        <v>164</v>
      </c>
      <c r="G14" s="66" t="s">
        <v>128</v>
      </c>
      <c r="H14" s="59" t="s">
        <v>129</v>
      </c>
      <c r="I14" s="66" t="s">
        <v>161</v>
      </c>
      <c r="J14" s="68">
        <v>3</v>
      </c>
      <c r="K14" s="69"/>
      <c r="L14" s="59" t="s">
        <v>130</v>
      </c>
      <c r="M14" s="64">
        <v>2</v>
      </c>
    </row>
    <row r="15" spans="1:15" ht="21.95" customHeight="1">
      <c r="A15" s="65">
        <v>5</v>
      </c>
      <c r="B15" s="70" t="s">
        <v>83</v>
      </c>
      <c r="C15" s="66" t="s">
        <v>170</v>
      </c>
      <c r="D15" s="66" t="s">
        <v>50</v>
      </c>
      <c r="E15" s="111" t="s">
        <v>158</v>
      </c>
      <c r="F15" s="66" t="s">
        <v>127</v>
      </c>
      <c r="G15" s="66" t="s">
        <v>128</v>
      </c>
      <c r="H15" s="59" t="s">
        <v>129</v>
      </c>
      <c r="I15" s="66" t="s">
        <v>161</v>
      </c>
      <c r="J15" s="68">
        <v>3</v>
      </c>
      <c r="K15" s="69"/>
      <c r="L15" s="59" t="s">
        <v>130</v>
      </c>
      <c r="M15" s="64">
        <v>1</v>
      </c>
    </row>
    <row r="16" spans="1:15" ht="21.95" customHeight="1">
      <c r="A16" s="65"/>
      <c r="B16" s="70" t="s">
        <v>83</v>
      </c>
      <c r="C16" s="66" t="s">
        <v>171</v>
      </c>
      <c r="D16" s="66" t="s">
        <v>50</v>
      </c>
      <c r="E16" s="111" t="s">
        <v>142</v>
      </c>
      <c r="F16" s="66" t="s">
        <v>164</v>
      </c>
      <c r="G16" s="66" t="s">
        <v>128</v>
      </c>
      <c r="H16" s="59" t="s">
        <v>129</v>
      </c>
      <c r="I16" s="66" t="s">
        <v>161</v>
      </c>
      <c r="J16" s="68">
        <v>3</v>
      </c>
      <c r="K16" s="69"/>
      <c r="L16" s="59" t="s">
        <v>130</v>
      </c>
      <c r="M16" s="64">
        <v>2</v>
      </c>
    </row>
    <row r="17" spans="1:13" ht="21.95" customHeight="1">
      <c r="A17" s="65">
        <v>6</v>
      </c>
      <c r="B17" s="70" t="s">
        <v>84</v>
      </c>
      <c r="C17" s="66" t="s">
        <v>85</v>
      </c>
      <c r="D17" s="66" t="s">
        <v>67</v>
      </c>
      <c r="E17" s="111" t="s">
        <v>141</v>
      </c>
      <c r="F17" s="66" t="s">
        <v>127</v>
      </c>
      <c r="G17" s="66" t="s">
        <v>128</v>
      </c>
      <c r="H17" s="59" t="s">
        <v>129</v>
      </c>
      <c r="I17" s="66" t="s">
        <v>161</v>
      </c>
      <c r="J17" s="68">
        <v>4</v>
      </c>
      <c r="K17" s="69"/>
      <c r="L17" s="59" t="s">
        <v>130</v>
      </c>
      <c r="M17" s="64">
        <v>1</v>
      </c>
    </row>
    <row r="18" spans="1:13" ht="21.95" customHeight="1">
      <c r="A18" s="65"/>
      <c r="B18" s="70" t="s">
        <v>84</v>
      </c>
      <c r="C18" s="66" t="s">
        <v>85</v>
      </c>
      <c r="D18" s="66" t="s">
        <v>67</v>
      </c>
      <c r="E18" s="110" t="s">
        <v>143</v>
      </c>
      <c r="F18" s="66" t="s">
        <v>167</v>
      </c>
      <c r="G18" s="66" t="s">
        <v>128</v>
      </c>
      <c r="H18" s="59" t="s">
        <v>129</v>
      </c>
      <c r="I18" s="66" t="s">
        <v>161</v>
      </c>
      <c r="J18" s="68">
        <v>4</v>
      </c>
      <c r="K18" s="69"/>
      <c r="L18" s="59" t="s">
        <v>130</v>
      </c>
      <c r="M18" s="64">
        <v>2</v>
      </c>
    </row>
    <row r="19" spans="1:13" ht="21.95" customHeight="1">
      <c r="A19" s="65">
        <v>7</v>
      </c>
      <c r="B19" s="70" t="s">
        <v>86</v>
      </c>
      <c r="C19" s="66" t="s">
        <v>85</v>
      </c>
      <c r="D19" s="66" t="s">
        <v>67</v>
      </c>
      <c r="E19" s="110" t="s">
        <v>144</v>
      </c>
      <c r="F19" s="66" t="s">
        <v>127</v>
      </c>
      <c r="G19" s="66" t="s">
        <v>128</v>
      </c>
      <c r="H19" s="59" t="s">
        <v>129</v>
      </c>
      <c r="I19" s="66" t="s">
        <v>161</v>
      </c>
      <c r="J19" s="68">
        <v>4</v>
      </c>
      <c r="K19" s="69"/>
      <c r="L19" s="59" t="s">
        <v>130</v>
      </c>
      <c r="M19" s="64">
        <v>1</v>
      </c>
    </row>
    <row r="20" spans="1:13" ht="21.95" customHeight="1">
      <c r="A20" s="65"/>
      <c r="B20" s="70" t="s">
        <v>86</v>
      </c>
      <c r="C20" s="66" t="s">
        <v>85</v>
      </c>
      <c r="D20" s="66" t="s">
        <v>67</v>
      </c>
      <c r="E20" s="74" t="s">
        <v>175</v>
      </c>
      <c r="F20" s="66" t="s">
        <v>166</v>
      </c>
      <c r="G20" s="66" t="s">
        <v>128</v>
      </c>
      <c r="H20" s="59" t="s">
        <v>129</v>
      </c>
      <c r="I20" s="66" t="s">
        <v>161</v>
      </c>
      <c r="J20" s="68">
        <v>2</v>
      </c>
      <c r="K20" s="69"/>
      <c r="L20" s="59" t="s">
        <v>130</v>
      </c>
      <c r="M20" s="64">
        <v>2</v>
      </c>
    </row>
    <row r="21" spans="1:13" ht="21.95" customHeight="1">
      <c r="A21" s="65">
        <v>8</v>
      </c>
      <c r="B21" s="70" t="s">
        <v>87</v>
      </c>
      <c r="C21" s="66" t="s">
        <v>85</v>
      </c>
      <c r="D21" s="66" t="s">
        <v>67</v>
      </c>
      <c r="E21" s="110" t="s">
        <v>144</v>
      </c>
      <c r="F21" s="66" t="s">
        <v>127</v>
      </c>
      <c r="G21" s="66" t="s">
        <v>128</v>
      </c>
      <c r="H21" s="59" t="s">
        <v>129</v>
      </c>
      <c r="I21" s="66" t="s">
        <v>161</v>
      </c>
      <c r="J21" s="68">
        <v>4</v>
      </c>
      <c r="K21" s="69"/>
      <c r="L21" s="59" t="s">
        <v>130</v>
      </c>
      <c r="M21" s="64">
        <v>1</v>
      </c>
    </row>
    <row r="22" spans="1:13" ht="21.95" customHeight="1">
      <c r="A22" s="65"/>
      <c r="B22" s="70" t="s">
        <v>87</v>
      </c>
      <c r="C22" s="66" t="s">
        <v>85</v>
      </c>
      <c r="D22" s="66" t="s">
        <v>67</v>
      </c>
      <c r="E22" s="74" t="s">
        <v>175</v>
      </c>
      <c r="F22" s="66" t="s">
        <v>166</v>
      </c>
      <c r="G22" s="66" t="s">
        <v>128</v>
      </c>
      <c r="H22" s="59" t="s">
        <v>129</v>
      </c>
      <c r="I22" s="66" t="s">
        <v>161</v>
      </c>
      <c r="J22" s="68">
        <v>2</v>
      </c>
      <c r="K22" s="69"/>
      <c r="L22" s="59" t="s">
        <v>130</v>
      </c>
      <c r="M22" s="64">
        <v>2</v>
      </c>
    </row>
    <row r="23" spans="1:13" ht="21.95" customHeight="1">
      <c r="A23" s="65">
        <v>9</v>
      </c>
      <c r="B23" s="70" t="s">
        <v>88</v>
      </c>
      <c r="C23" s="66" t="s">
        <v>89</v>
      </c>
      <c r="D23" s="66" t="s">
        <v>67</v>
      </c>
      <c r="E23" s="110" t="s">
        <v>144</v>
      </c>
      <c r="F23" s="66" t="s">
        <v>127</v>
      </c>
      <c r="G23" s="66" t="s">
        <v>128</v>
      </c>
      <c r="H23" s="59" t="s">
        <v>129</v>
      </c>
      <c r="I23" s="66" t="s">
        <v>161</v>
      </c>
      <c r="J23" s="68">
        <v>4</v>
      </c>
      <c r="K23" s="69"/>
      <c r="L23" s="59" t="s">
        <v>130</v>
      </c>
      <c r="M23" s="64">
        <v>1</v>
      </c>
    </row>
    <row r="24" spans="1:13" ht="21.95" customHeight="1">
      <c r="A24" s="65"/>
      <c r="B24" s="70" t="s">
        <v>88</v>
      </c>
      <c r="C24" s="66" t="s">
        <v>89</v>
      </c>
      <c r="D24" s="66" t="s">
        <v>67</v>
      </c>
      <c r="E24" s="110" t="s">
        <v>145</v>
      </c>
      <c r="F24" s="66" t="s">
        <v>166</v>
      </c>
      <c r="G24" s="66" t="s">
        <v>128</v>
      </c>
      <c r="H24" s="59" t="s">
        <v>129</v>
      </c>
      <c r="I24" s="66" t="s">
        <v>161</v>
      </c>
      <c r="J24" s="68">
        <v>4</v>
      </c>
      <c r="K24" s="69"/>
      <c r="L24" s="59" t="s">
        <v>130</v>
      </c>
      <c r="M24" s="64">
        <v>2</v>
      </c>
    </row>
    <row r="25" spans="1:13" ht="21.95" customHeight="1">
      <c r="A25" s="65">
        <v>10</v>
      </c>
      <c r="B25" s="70" t="s">
        <v>172</v>
      </c>
      <c r="C25" s="66" t="s">
        <v>90</v>
      </c>
      <c r="D25" s="66" t="s">
        <v>67</v>
      </c>
      <c r="E25" s="110" t="s">
        <v>144</v>
      </c>
      <c r="F25" s="66" t="s">
        <v>127</v>
      </c>
      <c r="G25" s="66" t="s">
        <v>128</v>
      </c>
      <c r="H25" s="59" t="s">
        <v>129</v>
      </c>
      <c r="I25" s="66" t="s">
        <v>161</v>
      </c>
      <c r="J25" s="68">
        <v>4</v>
      </c>
      <c r="K25" s="69"/>
      <c r="L25" s="59" t="s">
        <v>130</v>
      </c>
      <c r="M25" s="64">
        <v>1</v>
      </c>
    </row>
    <row r="26" spans="1:13" ht="21.95" customHeight="1">
      <c r="A26" s="65"/>
      <c r="B26" s="70" t="s">
        <v>172</v>
      </c>
      <c r="C26" s="66" t="s">
        <v>90</v>
      </c>
      <c r="D26" s="66" t="s">
        <v>67</v>
      </c>
      <c r="E26" s="110" t="s">
        <v>146</v>
      </c>
      <c r="F26" s="66" t="s">
        <v>165</v>
      </c>
      <c r="G26" s="66" t="s">
        <v>128</v>
      </c>
      <c r="H26" s="59" t="s">
        <v>129</v>
      </c>
      <c r="I26" s="66" t="s">
        <v>161</v>
      </c>
      <c r="J26" s="68">
        <v>2</v>
      </c>
      <c r="K26" s="69"/>
      <c r="L26" s="59" t="s">
        <v>130</v>
      </c>
      <c r="M26" s="64">
        <v>2</v>
      </c>
    </row>
    <row r="27" spans="1:13" ht="21.95" customHeight="1">
      <c r="A27" s="65">
        <v>11</v>
      </c>
      <c r="B27" s="70" t="s">
        <v>91</v>
      </c>
      <c r="C27" s="66" t="s">
        <v>85</v>
      </c>
      <c r="D27" s="66" t="s">
        <v>67</v>
      </c>
      <c r="E27" s="111" t="s">
        <v>141</v>
      </c>
      <c r="F27" s="66" t="s">
        <v>127</v>
      </c>
      <c r="G27" s="66" t="s">
        <v>128</v>
      </c>
      <c r="H27" s="59" t="s">
        <v>129</v>
      </c>
      <c r="I27" s="66" t="s">
        <v>161</v>
      </c>
      <c r="J27" s="68">
        <v>4</v>
      </c>
      <c r="K27" s="69"/>
      <c r="L27" s="59" t="s">
        <v>130</v>
      </c>
      <c r="M27" s="64">
        <v>1</v>
      </c>
    </row>
    <row r="28" spans="1:13" ht="21.95" customHeight="1">
      <c r="A28" s="65"/>
      <c r="B28" s="70" t="s">
        <v>91</v>
      </c>
      <c r="C28" s="66" t="s">
        <v>85</v>
      </c>
      <c r="D28" s="66" t="s">
        <v>67</v>
      </c>
      <c r="E28" s="74" t="s">
        <v>160</v>
      </c>
      <c r="F28" s="66" t="s">
        <v>166</v>
      </c>
      <c r="G28" s="66" t="s">
        <v>128</v>
      </c>
      <c r="H28" s="59" t="s">
        <v>129</v>
      </c>
      <c r="I28" s="66" t="s">
        <v>161</v>
      </c>
      <c r="J28" s="68">
        <v>2</v>
      </c>
      <c r="K28" s="69"/>
      <c r="L28" s="59" t="s">
        <v>130</v>
      </c>
      <c r="M28" s="71">
        <v>2</v>
      </c>
    </row>
    <row r="29" spans="1:13" ht="21.95" customHeight="1">
      <c r="A29" s="65">
        <v>12</v>
      </c>
      <c r="B29" s="70" t="s">
        <v>92</v>
      </c>
      <c r="C29" s="66" t="s">
        <v>93</v>
      </c>
      <c r="D29" s="66" t="s">
        <v>50</v>
      </c>
      <c r="E29" s="110" t="s">
        <v>144</v>
      </c>
      <c r="F29" s="66" t="s">
        <v>127</v>
      </c>
      <c r="G29" s="66" t="s">
        <v>128</v>
      </c>
      <c r="H29" s="59" t="s">
        <v>129</v>
      </c>
      <c r="I29" s="66" t="s">
        <v>161</v>
      </c>
      <c r="J29" s="68">
        <v>4</v>
      </c>
      <c r="K29" s="69"/>
      <c r="L29" s="59" t="s">
        <v>130</v>
      </c>
      <c r="M29" s="71">
        <v>1</v>
      </c>
    </row>
    <row r="30" spans="1:13" ht="21.95" customHeight="1">
      <c r="A30" s="65"/>
      <c r="B30" s="70" t="s">
        <v>92</v>
      </c>
      <c r="C30" s="66" t="s">
        <v>93</v>
      </c>
      <c r="D30" s="66" t="s">
        <v>50</v>
      </c>
      <c r="E30" s="110" t="s">
        <v>140</v>
      </c>
      <c r="F30" s="66" t="s">
        <v>168</v>
      </c>
      <c r="G30" s="66" t="s">
        <v>128</v>
      </c>
      <c r="H30" s="59" t="s">
        <v>129</v>
      </c>
      <c r="I30" s="66" t="s">
        <v>161</v>
      </c>
      <c r="J30" s="68">
        <v>2</v>
      </c>
      <c r="K30" s="69"/>
      <c r="L30" s="59" t="s">
        <v>130</v>
      </c>
      <c r="M30" s="71">
        <v>2</v>
      </c>
    </row>
    <row r="31" spans="1:13" ht="21.95" customHeight="1">
      <c r="A31" s="65">
        <v>13</v>
      </c>
      <c r="B31" s="70" t="s">
        <v>94</v>
      </c>
      <c r="C31" s="66" t="s">
        <v>93</v>
      </c>
      <c r="D31" s="66" t="s">
        <v>50</v>
      </c>
      <c r="E31" s="111" t="s">
        <v>147</v>
      </c>
      <c r="F31" s="66" t="s">
        <v>127</v>
      </c>
      <c r="G31" s="66" t="s">
        <v>128</v>
      </c>
      <c r="H31" s="59" t="s">
        <v>129</v>
      </c>
      <c r="I31" s="66" t="s">
        <v>161</v>
      </c>
      <c r="J31" s="68">
        <v>3</v>
      </c>
      <c r="K31" s="69"/>
      <c r="L31" s="59" t="s">
        <v>130</v>
      </c>
      <c r="M31" s="71">
        <v>1</v>
      </c>
    </row>
    <row r="32" spans="1:13" ht="21.95" customHeight="1">
      <c r="A32" s="65"/>
      <c r="B32" s="70" t="s">
        <v>94</v>
      </c>
      <c r="C32" s="66" t="s">
        <v>93</v>
      </c>
      <c r="D32" s="66" t="s">
        <v>50</v>
      </c>
      <c r="E32" s="110" t="s">
        <v>143</v>
      </c>
      <c r="F32" s="66" t="s">
        <v>168</v>
      </c>
      <c r="G32" s="66" t="s">
        <v>128</v>
      </c>
      <c r="H32" s="59" t="s">
        <v>129</v>
      </c>
      <c r="I32" s="66" t="s">
        <v>161</v>
      </c>
      <c r="J32" s="68">
        <v>4</v>
      </c>
      <c r="K32" s="69"/>
      <c r="L32" s="59" t="s">
        <v>130</v>
      </c>
      <c r="M32" s="71">
        <v>2</v>
      </c>
    </row>
    <row r="33" spans="1:14" ht="21.95" customHeight="1">
      <c r="A33" s="65">
        <v>14</v>
      </c>
      <c r="B33" s="70" t="s">
        <v>173</v>
      </c>
      <c r="C33" s="66" t="s">
        <v>93</v>
      </c>
      <c r="D33" s="66" t="s">
        <v>50</v>
      </c>
      <c r="E33" s="111" t="s">
        <v>148</v>
      </c>
      <c r="F33" s="66" t="s">
        <v>127</v>
      </c>
      <c r="G33" s="66" t="s">
        <v>128</v>
      </c>
      <c r="H33" s="59" t="s">
        <v>129</v>
      </c>
      <c r="I33" s="66" t="s">
        <v>161</v>
      </c>
      <c r="J33" s="68">
        <v>4</v>
      </c>
      <c r="K33" s="69"/>
      <c r="L33" s="59" t="s">
        <v>130</v>
      </c>
      <c r="M33" s="71">
        <v>1</v>
      </c>
    </row>
    <row r="34" spans="1:14" ht="21.95" customHeight="1">
      <c r="A34" s="65"/>
      <c r="B34" s="70" t="s">
        <v>173</v>
      </c>
      <c r="C34" s="66" t="s">
        <v>93</v>
      </c>
      <c r="D34" s="66" t="s">
        <v>50</v>
      </c>
      <c r="E34" s="110" t="s">
        <v>145</v>
      </c>
      <c r="F34" s="66" t="s">
        <v>166</v>
      </c>
      <c r="G34" s="66" t="s">
        <v>128</v>
      </c>
      <c r="H34" s="59" t="s">
        <v>129</v>
      </c>
      <c r="I34" s="66" t="s">
        <v>161</v>
      </c>
      <c r="J34" s="68">
        <v>4</v>
      </c>
      <c r="K34" s="69"/>
      <c r="L34" s="59" t="s">
        <v>130</v>
      </c>
      <c r="M34" s="71">
        <v>2</v>
      </c>
    </row>
    <row r="35" spans="1:14" ht="21.95" customHeight="1">
      <c r="A35" s="65">
        <v>15</v>
      </c>
      <c r="B35" s="70" t="s">
        <v>174</v>
      </c>
      <c r="C35" s="66" t="s">
        <v>95</v>
      </c>
      <c r="D35" s="66" t="s">
        <v>50</v>
      </c>
      <c r="E35" s="110" t="s">
        <v>144</v>
      </c>
      <c r="F35" s="66" t="s">
        <v>127</v>
      </c>
      <c r="G35" s="66" t="s">
        <v>128</v>
      </c>
      <c r="H35" s="59" t="s">
        <v>129</v>
      </c>
      <c r="I35" s="66" t="s">
        <v>161</v>
      </c>
      <c r="J35" s="68">
        <v>4</v>
      </c>
      <c r="K35" s="69"/>
      <c r="L35" s="59" t="s">
        <v>130</v>
      </c>
      <c r="M35" s="71">
        <v>1</v>
      </c>
    </row>
    <row r="36" spans="1:14" ht="21.95" customHeight="1">
      <c r="A36" s="65"/>
      <c r="B36" s="70" t="s">
        <v>174</v>
      </c>
      <c r="C36" s="66" t="s">
        <v>95</v>
      </c>
      <c r="D36" s="66" t="s">
        <v>50</v>
      </c>
      <c r="E36" s="110" t="s">
        <v>140</v>
      </c>
      <c r="F36" s="66" t="s">
        <v>168</v>
      </c>
      <c r="G36" s="66" t="s">
        <v>128</v>
      </c>
      <c r="H36" s="59" t="s">
        <v>129</v>
      </c>
      <c r="I36" s="66" t="s">
        <v>161</v>
      </c>
      <c r="J36" s="68">
        <v>2</v>
      </c>
      <c r="K36" s="69"/>
      <c r="L36" s="59" t="s">
        <v>130</v>
      </c>
      <c r="M36" s="71">
        <v>2</v>
      </c>
    </row>
    <row r="37" spans="1:14" ht="21.95" customHeight="1">
      <c r="A37" s="65">
        <v>16</v>
      </c>
      <c r="B37" s="70" t="s">
        <v>96</v>
      </c>
      <c r="C37" s="66" t="s">
        <v>97</v>
      </c>
      <c r="D37" s="66" t="s">
        <v>50</v>
      </c>
      <c r="E37" s="111" t="s">
        <v>148</v>
      </c>
      <c r="F37" s="66" t="s">
        <v>127</v>
      </c>
      <c r="G37" s="66" t="s">
        <v>128</v>
      </c>
      <c r="H37" s="59" t="s">
        <v>129</v>
      </c>
      <c r="I37" s="66" t="s">
        <v>161</v>
      </c>
      <c r="J37" s="68">
        <v>4</v>
      </c>
      <c r="K37" s="69"/>
      <c r="L37" s="59" t="s">
        <v>130</v>
      </c>
      <c r="M37" s="71">
        <v>1</v>
      </c>
    </row>
    <row r="38" spans="1:14" ht="21.95" customHeight="1">
      <c r="A38" s="65"/>
      <c r="B38" s="70" t="s">
        <v>96</v>
      </c>
      <c r="C38" s="66" t="s">
        <v>97</v>
      </c>
      <c r="D38" s="66" t="s">
        <v>50</v>
      </c>
      <c r="E38" s="110" t="s">
        <v>143</v>
      </c>
      <c r="F38" s="66" t="s">
        <v>168</v>
      </c>
      <c r="G38" s="66" t="s">
        <v>128</v>
      </c>
      <c r="H38" s="59" t="s">
        <v>129</v>
      </c>
      <c r="I38" s="66" t="s">
        <v>161</v>
      </c>
      <c r="J38" s="68">
        <v>4</v>
      </c>
      <c r="K38" s="69"/>
      <c r="L38" s="59" t="s">
        <v>130</v>
      </c>
      <c r="M38" s="71">
        <v>2</v>
      </c>
    </row>
    <row r="39" spans="1:14" ht="21.95" customHeight="1">
      <c r="A39" s="65">
        <v>17</v>
      </c>
      <c r="B39" s="70" t="s">
        <v>98</v>
      </c>
      <c r="C39" s="66" t="s">
        <v>99</v>
      </c>
      <c r="D39" s="66" t="s">
        <v>67</v>
      </c>
      <c r="E39" s="111" t="s">
        <v>148</v>
      </c>
      <c r="F39" s="66" t="s">
        <v>127</v>
      </c>
      <c r="G39" s="66" t="s">
        <v>128</v>
      </c>
      <c r="H39" s="59" t="s">
        <v>129</v>
      </c>
      <c r="I39" s="66" t="s">
        <v>161</v>
      </c>
      <c r="J39" s="68">
        <v>4</v>
      </c>
      <c r="K39" s="69"/>
      <c r="L39" s="59" t="s">
        <v>130</v>
      </c>
      <c r="M39" s="71">
        <v>1</v>
      </c>
    </row>
    <row r="40" spans="1:14" ht="21.95" customHeight="1">
      <c r="A40" s="65"/>
      <c r="B40" s="70" t="s">
        <v>98</v>
      </c>
      <c r="C40" s="66" t="s">
        <v>99</v>
      </c>
      <c r="D40" s="66" t="s">
        <v>67</v>
      </c>
      <c r="E40" s="110" t="s">
        <v>149</v>
      </c>
      <c r="F40" s="66" t="s">
        <v>167</v>
      </c>
      <c r="G40" s="66" t="s">
        <v>128</v>
      </c>
      <c r="H40" s="59" t="s">
        <v>129</v>
      </c>
      <c r="I40" s="66" t="s">
        <v>161</v>
      </c>
      <c r="J40" s="68">
        <v>4</v>
      </c>
      <c r="K40" s="69"/>
      <c r="L40" s="59" t="s">
        <v>130</v>
      </c>
      <c r="M40" s="71">
        <v>2</v>
      </c>
    </row>
    <row r="41" spans="1:14" ht="21.95" customHeight="1">
      <c r="A41" s="65">
        <v>18</v>
      </c>
      <c r="B41" s="70" t="s">
        <v>100</v>
      </c>
      <c r="C41" s="66" t="s">
        <v>85</v>
      </c>
      <c r="D41" s="66" t="s">
        <v>67</v>
      </c>
      <c r="E41" s="111" t="s">
        <v>141</v>
      </c>
      <c r="F41" s="66" t="s">
        <v>127</v>
      </c>
      <c r="G41" s="66" t="s">
        <v>128</v>
      </c>
      <c r="H41" s="59" t="s">
        <v>129</v>
      </c>
      <c r="I41" s="66" t="s">
        <v>161</v>
      </c>
      <c r="J41" s="68">
        <v>4</v>
      </c>
      <c r="K41" s="69"/>
      <c r="L41" s="59" t="s">
        <v>130</v>
      </c>
      <c r="M41" s="71">
        <v>1</v>
      </c>
    </row>
    <row r="42" spans="1:14" ht="21.95" customHeight="1">
      <c r="A42" s="65"/>
      <c r="B42" s="70" t="s">
        <v>100</v>
      </c>
      <c r="C42" s="66" t="s">
        <v>85</v>
      </c>
      <c r="D42" s="66" t="s">
        <v>67</v>
      </c>
      <c r="E42" s="111" t="s">
        <v>150</v>
      </c>
      <c r="F42" s="66" t="s">
        <v>166</v>
      </c>
      <c r="G42" s="66" t="s">
        <v>128</v>
      </c>
      <c r="H42" s="59" t="s">
        <v>129</v>
      </c>
      <c r="I42" s="66" t="s">
        <v>161</v>
      </c>
      <c r="J42" s="68">
        <v>3</v>
      </c>
      <c r="K42" s="69"/>
      <c r="L42" s="59" t="s">
        <v>130</v>
      </c>
      <c r="M42" s="71">
        <v>2</v>
      </c>
    </row>
    <row r="43" spans="1:14" ht="21.95" customHeight="1">
      <c r="A43" s="65">
        <v>19</v>
      </c>
      <c r="B43" s="70" t="s">
        <v>133</v>
      </c>
      <c r="C43" s="66" t="s">
        <v>110</v>
      </c>
      <c r="D43" s="66" t="s">
        <v>67</v>
      </c>
      <c r="E43" s="110" t="s">
        <v>144</v>
      </c>
      <c r="F43" s="66" t="s">
        <v>127</v>
      </c>
      <c r="G43" s="66" t="s">
        <v>128</v>
      </c>
      <c r="H43" s="59" t="s">
        <v>129</v>
      </c>
      <c r="I43" s="66" t="s">
        <v>161</v>
      </c>
      <c r="J43" s="68">
        <v>4</v>
      </c>
      <c r="K43" s="69"/>
      <c r="L43" s="59" t="s">
        <v>130</v>
      </c>
      <c r="M43" s="71">
        <v>1</v>
      </c>
      <c r="N43" s="3" t="s">
        <v>56</v>
      </c>
    </row>
    <row r="44" spans="1:14" ht="21.95" customHeight="1">
      <c r="A44" s="65"/>
      <c r="B44" s="70" t="s">
        <v>133</v>
      </c>
      <c r="C44" s="66" t="s">
        <v>110</v>
      </c>
      <c r="D44" s="66" t="s">
        <v>67</v>
      </c>
      <c r="E44" s="110" t="s">
        <v>140</v>
      </c>
      <c r="F44" s="66" t="s">
        <v>165</v>
      </c>
      <c r="G44" s="66" t="s">
        <v>128</v>
      </c>
      <c r="H44" s="59" t="s">
        <v>129</v>
      </c>
      <c r="I44" s="66" t="s">
        <v>161</v>
      </c>
      <c r="J44" s="68">
        <v>2</v>
      </c>
      <c r="K44" s="69"/>
      <c r="L44" s="59" t="s">
        <v>130</v>
      </c>
      <c r="M44" s="71">
        <v>2</v>
      </c>
    </row>
    <row r="45" spans="1:14" ht="21.95" customHeight="1">
      <c r="A45" s="65">
        <v>20</v>
      </c>
      <c r="B45" s="119" t="s">
        <v>101</v>
      </c>
      <c r="C45" s="66" t="s">
        <v>102</v>
      </c>
      <c r="D45" s="66" t="s">
        <v>50</v>
      </c>
      <c r="E45" s="111" t="s">
        <v>141</v>
      </c>
      <c r="F45" s="66" t="s">
        <v>127</v>
      </c>
      <c r="G45" s="66" t="s">
        <v>128</v>
      </c>
      <c r="H45" s="59" t="s">
        <v>129</v>
      </c>
      <c r="I45" s="66" t="s">
        <v>161</v>
      </c>
      <c r="J45" s="68">
        <v>4</v>
      </c>
      <c r="K45" s="69"/>
      <c r="L45" s="59" t="s">
        <v>130</v>
      </c>
      <c r="M45" s="71">
        <v>1</v>
      </c>
    </row>
    <row r="46" spans="1:14" ht="21.95" customHeight="1">
      <c r="A46" s="65"/>
      <c r="B46" s="119" t="s">
        <v>101</v>
      </c>
      <c r="C46" s="66" t="s">
        <v>102</v>
      </c>
      <c r="D46" s="66" t="s">
        <v>50</v>
      </c>
      <c r="E46" s="74" t="s">
        <v>151</v>
      </c>
      <c r="F46" s="66" t="s">
        <v>168</v>
      </c>
      <c r="G46" s="66" t="s">
        <v>128</v>
      </c>
      <c r="H46" s="59" t="s">
        <v>129</v>
      </c>
      <c r="I46" s="66" t="s">
        <v>161</v>
      </c>
      <c r="J46" s="68">
        <v>3</v>
      </c>
      <c r="K46" s="69"/>
      <c r="L46" s="59" t="s">
        <v>130</v>
      </c>
      <c r="M46" s="71">
        <v>2</v>
      </c>
    </row>
    <row r="47" spans="1:14" ht="21.95" customHeight="1">
      <c r="A47" s="65">
        <v>21</v>
      </c>
      <c r="B47" s="70" t="s">
        <v>134</v>
      </c>
      <c r="C47" s="66" t="s">
        <v>102</v>
      </c>
      <c r="D47" s="66" t="s">
        <v>50</v>
      </c>
      <c r="E47" s="111" t="s">
        <v>148</v>
      </c>
      <c r="F47" s="118" t="s">
        <v>127</v>
      </c>
      <c r="G47" s="66" t="s">
        <v>128</v>
      </c>
      <c r="H47" s="59" t="s">
        <v>129</v>
      </c>
      <c r="I47" s="66" t="s">
        <v>161</v>
      </c>
      <c r="J47" s="68">
        <v>4</v>
      </c>
      <c r="K47" s="69"/>
      <c r="L47" s="65" t="s">
        <v>130</v>
      </c>
      <c r="M47" s="71">
        <v>1</v>
      </c>
    </row>
    <row r="48" spans="1:14" ht="21.95" customHeight="1">
      <c r="A48" s="65"/>
      <c r="B48" s="70" t="s">
        <v>134</v>
      </c>
      <c r="C48" s="66" t="s">
        <v>102</v>
      </c>
      <c r="D48" s="66" t="s">
        <v>50</v>
      </c>
      <c r="E48" s="111" t="s">
        <v>152</v>
      </c>
      <c r="F48" s="66" t="s">
        <v>167</v>
      </c>
      <c r="G48" s="66" t="s">
        <v>128</v>
      </c>
      <c r="H48" s="59" t="s">
        <v>129</v>
      </c>
      <c r="I48" s="66" t="s">
        <v>161</v>
      </c>
      <c r="J48" s="68">
        <v>2</v>
      </c>
      <c r="K48" s="69"/>
      <c r="L48" s="65" t="s">
        <v>130</v>
      </c>
      <c r="M48" s="71">
        <v>2</v>
      </c>
    </row>
    <row r="49" spans="1:13" ht="21.95" customHeight="1">
      <c r="A49" s="65">
        <v>22</v>
      </c>
      <c r="B49" s="70" t="s">
        <v>104</v>
      </c>
      <c r="C49" s="66" t="s">
        <v>105</v>
      </c>
      <c r="D49" s="74" t="s">
        <v>50</v>
      </c>
      <c r="E49" s="111" t="s">
        <v>153</v>
      </c>
      <c r="F49" s="66" t="s">
        <v>127</v>
      </c>
      <c r="G49" s="66" t="s">
        <v>128</v>
      </c>
      <c r="H49" s="59" t="s">
        <v>129</v>
      </c>
      <c r="I49" s="66" t="s">
        <v>161</v>
      </c>
      <c r="J49" s="68">
        <v>4</v>
      </c>
      <c r="K49" s="69"/>
      <c r="L49" s="65" t="s">
        <v>130</v>
      </c>
      <c r="M49" s="71">
        <v>1</v>
      </c>
    </row>
    <row r="50" spans="1:13" ht="21.95" customHeight="1">
      <c r="A50" s="65"/>
      <c r="B50" s="70" t="s">
        <v>104</v>
      </c>
      <c r="C50" s="66" t="s">
        <v>105</v>
      </c>
      <c r="D50" s="66" t="s">
        <v>50</v>
      </c>
      <c r="E50" s="111" t="s">
        <v>152</v>
      </c>
      <c r="F50" s="66" t="s">
        <v>167</v>
      </c>
      <c r="G50" s="66" t="s">
        <v>128</v>
      </c>
      <c r="H50" s="59" t="s">
        <v>129</v>
      </c>
      <c r="I50" s="66" t="s">
        <v>161</v>
      </c>
      <c r="J50" s="68">
        <v>2</v>
      </c>
      <c r="K50" s="69"/>
      <c r="L50" s="65" t="s">
        <v>130</v>
      </c>
      <c r="M50" s="71">
        <v>2</v>
      </c>
    </row>
    <row r="51" spans="1:13" ht="21.95" customHeight="1">
      <c r="A51" s="65">
        <v>23</v>
      </c>
      <c r="B51" s="70" t="s">
        <v>106</v>
      </c>
      <c r="C51" s="66" t="s">
        <v>103</v>
      </c>
      <c r="D51" s="66" t="s">
        <v>50</v>
      </c>
      <c r="E51" s="110" t="s">
        <v>154</v>
      </c>
      <c r="F51" s="66" t="s">
        <v>127</v>
      </c>
      <c r="G51" s="66" t="s">
        <v>128</v>
      </c>
      <c r="H51" s="59" t="s">
        <v>129</v>
      </c>
      <c r="I51" s="66" t="s">
        <v>161</v>
      </c>
      <c r="J51" s="68">
        <v>4</v>
      </c>
      <c r="K51" s="69"/>
      <c r="L51" s="65" t="s">
        <v>130</v>
      </c>
      <c r="M51" s="71">
        <v>1</v>
      </c>
    </row>
    <row r="52" spans="1:13" ht="21.95" customHeight="1">
      <c r="A52" s="65"/>
      <c r="B52" s="70" t="s">
        <v>106</v>
      </c>
      <c r="C52" s="66" t="s">
        <v>103</v>
      </c>
      <c r="D52" s="66" t="s">
        <v>50</v>
      </c>
      <c r="E52" s="110" t="s">
        <v>155</v>
      </c>
      <c r="F52" s="66" t="s">
        <v>168</v>
      </c>
      <c r="G52" s="66" t="s">
        <v>128</v>
      </c>
      <c r="H52" s="59" t="s">
        <v>129</v>
      </c>
      <c r="I52" s="66" t="s">
        <v>161</v>
      </c>
      <c r="J52" s="68">
        <v>4</v>
      </c>
      <c r="K52" s="69"/>
      <c r="L52" s="65" t="s">
        <v>130</v>
      </c>
      <c r="M52" s="71">
        <v>2</v>
      </c>
    </row>
    <row r="53" spans="1:13" ht="21.95" customHeight="1">
      <c r="A53" s="65">
        <v>24</v>
      </c>
      <c r="B53" s="70" t="s">
        <v>107</v>
      </c>
      <c r="C53" s="66" t="s">
        <v>85</v>
      </c>
      <c r="D53" s="66" t="s">
        <v>67</v>
      </c>
      <c r="E53" s="110" t="s">
        <v>144</v>
      </c>
      <c r="F53" s="66" t="s">
        <v>127</v>
      </c>
      <c r="G53" s="66" t="s">
        <v>128</v>
      </c>
      <c r="H53" s="59" t="s">
        <v>129</v>
      </c>
      <c r="I53" s="66" t="s">
        <v>161</v>
      </c>
      <c r="J53" s="68">
        <v>4</v>
      </c>
      <c r="K53" s="69"/>
      <c r="L53" s="65" t="s">
        <v>130</v>
      </c>
      <c r="M53" s="71">
        <v>1</v>
      </c>
    </row>
    <row r="54" spans="1:13" ht="21.95" customHeight="1">
      <c r="A54" s="65"/>
      <c r="B54" s="70" t="s">
        <v>107</v>
      </c>
      <c r="C54" s="66" t="s">
        <v>85</v>
      </c>
      <c r="D54" s="66" t="s">
        <v>67</v>
      </c>
      <c r="E54" s="114" t="s">
        <v>143</v>
      </c>
      <c r="F54" s="66" t="s">
        <v>167</v>
      </c>
      <c r="G54" s="66" t="s">
        <v>128</v>
      </c>
      <c r="H54" s="59" t="s">
        <v>129</v>
      </c>
      <c r="I54" s="66" t="s">
        <v>161</v>
      </c>
      <c r="J54" s="68">
        <v>4</v>
      </c>
      <c r="K54" s="69"/>
      <c r="L54" s="65" t="s">
        <v>130</v>
      </c>
      <c r="M54" s="71">
        <v>2</v>
      </c>
    </row>
    <row r="55" spans="1:13" ht="21.95" customHeight="1">
      <c r="A55" s="65">
        <v>25</v>
      </c>
      <c r="B55" s="70" t="s">
        <v>108</v>
      </c>
      <c r="C55" s="66" t="s">
        <v>109</v>
      </c>
      <c r="D55" s="66" t="s">
        <v>67</v>
      </c>
      <c r="E55" s="115" t="s">
        <v>148</v>
      </c>
      <c r="F55" s="66" t="s">
        <v>127</v>
      </c>
      <c r="G55" s="66" t="s">
        <v>128</v>
      </c>
      <c r="H55" s="59" t="s">
        <v>129</v>
      </c>
      <c r="I55" s="66" t="s">
        <v>161</v>
      </c>
      <c r="J55" s="68">
        <v>4</v>
      </c>
      <c r="K55" s="69"/>
      <c r="L55" s="65" t="s">
        <v>130</v>
      </c>
      <c r="M55" s="71">
        <v>1</v>
      </c>
    </row>
    <row r="56" spans="1:13" ht="21.95" customHeight="1">
      <c r="A56" s="65"/>
      <c r="B56" s="70" t="s">
        <v>108</v>
      </c>
      <c r="C56" s="66" t="s">
        <v>109</v>
      </c>
      <c r="D56" s="66" t="s">
        <v>67</v>
      </c>
      <c r="E56" s="115" t="s">
        <v>156</v>
      </c>
      <c r="F56" s="66" t="s">
        <v>165</v>
      </c>
      <c r="G56" s="66" t="s">
        <v>128</v>
      </c>
      <c r="H56" s="59" t="s">
        <v>129</v>
      </c>
      <c r="I56" s="66" t="s">
        <v>161</v>
      </c>
      <c r="J56" s="68">
        <v>3</v>
      </c>
      <c r="K56" s="69"/>
      <c r="L56" s="65" t="s">
        <v>130</v>
      </c>
      <c r="M56" s="71">
        <v>2</v>
      </c>
    </row>
    <row r="57" spans="1:13" ht="21.95" customHeight="1">
      <c r="A57" s="65">
        <v>26</v>
      </c>
      <c r="B57" s="70" t="s">
        <v>111</v>
      </c>
      <c r="C57" s="66" t="s">
        <v>93</v>
      </c>
      <c r="D57" s="66" t="s">
        <v>50</v>
      </c>
      <c r="E57" s="115" t="s">
        <v>148</v>
      </c>
      <c r="F57" s="66" t="s">
        <v>127</v>
      </c>
      <c r="G57" s="66" t="s">
        <v>128</v>
      </c>
      <c r="H57" s="59" t="s">
        <v>129</v>
      </c>
      <c r="I57" s="66" t="s">
        <v>161</v>
      </c>
      <c r="J57" s="68">
        <v>4</v>
      </c>
      <c r="K57" s="69"/>
      <c r="L57" s="65" t="s">
        <v>130</v>
      </c>
      <c r="M57" s="71">
        <v>1</v>
      </c>
    </row>
    <row r="58" spans="1:13" ht="21.95" customHeight="1">
      <c r="A58" s="65"/>
      <c r="B58" s="70" t="s">
        <v>111</v>
      </c>
      <c r="C58" s="66" t="s">
        <v>93</v>
      </c>
      <c r="D58" s="66" t="s">
        <v>50</v>
      </c>
      <c r="E58" s="116" t="s">
        <v>145</v>
      </c>
      <c r="F58" s="66" t="s">
        <v>166</v>
      </c>
      <c r="G58" s="66" t="s">
        <v>128</v>
      </c>
      <c r="H58" s="59" t="s">
        <v>129</v>
      </c>
      <c r="I58" s="66" t="s">
        <v>161</v>
      </c>
      <c r="J58" s="68">
        <v>4</v>
      </c>
      <c r="K58" s="69"/>
      <c r="L58" s="65" t="s">
        <v>130</v>
      </c>
      <c r="M58" s="71">
        <v>2</v>
      </c>
    </row>
    <row r="59" spans="1:13" ht="21.95" customHeight="1">
      <c r="A59" s="65">
        <v>27</v>
      </c>
      <c r="B59" s="70" t="s">
        <v>135</v>
      </c>
      <c r="C59" s="66" t="s">
        <v>95</v>
      </c>
      <c r="D59" s="66" t="s">
        <v>50</v>
      </c>
      <c r="E59" s="116" t="s">
        <v>157</v>
      </c>
      <c r="F59" s="66" t="s">
        <v>127</v>
      </c>
      <c r="G59" s="66" t="s">
        <v>128</v>
      </c>
      <c r="H59" s="59" t="s">
        <v>129</v>
      </c>
      <c r="I59" s="66" t="s">
        <v>161</v>
      </c>
      <c r="J59" s="68">
        <v>3</v>
      </c>
      <c r="K59" s="69"/>
      <c r="L59" s="65" t="s">
        <v>130</v>
      </c>
      <c r="M59" s="71">
        <v>1</v>
      </c>
    </row>
    <row r="60" spans="1:13" ht="21.95" customHeight="1">
      <c r="A60" s="65"/>
      <c r="B60" s="70" t="s">
        <v>135</v>
      </c>
      <c r="C60" s="66" t="s">
        <v>95</v>
      </c>
      <c r="D60" s="66" t="s">
        <v>50</v>
      </c>
      <c r="E60" s="112" t="s">
        <v>145</v>
      </c>
      <c r="F60" s="66" t="s">
        <v>166</v>
      </c>
      <c r="G60" s="66" t="s">
        <v>128</v>
      </c>
      <c r="H60" s="59" t="s">
        <v>129</v>
      </c>
      <c r="I60" s="66" t="s">
        <v>161</v>
      </c>
      <c r="J60" s="68">
        <v>4</v>
      </c>
      <c r="K60" s="69"/>
      <c r="L60" s="65" t="s">
        <v>130</v>
      </c>
      <c r="M60" s="71">
        <v>2</v>
      </c>
    </row>
    <row r="61" spans="1:13" ht="21.95" customHeight="1">
      <c r="A61" s="65">
        <v>28</v>
      </c>
      <c r="B61" s="70" t="s">
        <v>112</v>
      </c>
      <c r="C61" s="66" t="s">
        <v>93</v>
      </c>
      <c r="D61" s="66" t="s">
        <v>50</v>
      </c>
      <c r="E61" s="117" t="s">
        <v>158</v>
      </c>
      <c r="F61" s="66" t="s">
        <v>127</v>
      </c>
      <c r="G61" s="66" t="s">
        <v>128</v>
      </c>
      <c r="H61" s="59" t="s">
        <v>129</v>
      </c>
      <c r="I61" s="66" t="s">
        <v>161</v>
      </c>
      <c r="J61" s="68">
        <v>3</v>
      </c>
      <c r="K61" s="69"/>
      <c r="L61" s="65" t="s">
        <v>130</v>
      </c>
      <c r="M61" s="71">
        <v>1</v>
      </c>
    </row>
    <row r="62" spans="1:13" ht="21.95" customHeight="1">
      <c r="A62" s="65"/>
      <c r="B62" s="70" t="s">
        <v>112</v>
      </c>
      <c r="C62" s="66" t="s">
        <v>93</v>
      </c>
      <c r="D62" s="66" t="s">
        <v>50</v>
      </c>
      <c r="E62" s="113" t="s">
        <v>150</v>
      </c>
      <c r="F62" s="66" t="s">
        <v>166</v>
      </c>
      <c r="G62" s="66" t="s">
        <v>128</v>
      </c>
      <c r="H62" s="59" t="s">
        <v>129</v>
      </c>
      <c r="I62" s="66" t="s">
        <v>161</v>
      </c>
      <c r="J62" s="68">
        <v>3</v>
      </c>
      <c r="K62" s="69"/>
      <c r="L62" s="65" t="s">
        <v>130</v>
      </c>
      <c r="M62" s="71">
        <v>2</v>
      </c>
    </row>
    <row r="63" spans="1:13" ht="21.95" customHeight="1">
      <c r="A63" s="65">
        <v>29</v>
      </c>
      <c r="B63" s="70" t="s">
        <v>113</v>
      </c>
      <c r="C63" s="66" t="s">
        <v>93</v>
      </c>
      <c r="D63" s="66" t="s">
        <v>50</v>
      </c>
      <c r="E63" s="117" t="s">
        <v>148</v>
      </c>
      <c r="F63" s="66" t="s">
        <v>127</v>
      </c>
      <c r="G63" s="66" t="s">
        <v>128</v>
      </c>
      <c r="H63" s="59" t="s">
        <v>129</v>
      </c>
      <c r="I63" s="66" t="s">
        <v>161</v>
      </c>
      <c r="J63" s="68">
        <v>4</v>
      </c>
      <c r="K63" s="69"/>
      <c r="L63" s="65" t="s">
        <v>130</v>
      </c>
      <c r="M63" s="71">
        <v>1</v>
      </c>
    </row>
    <row r="64" spans="1:13" ht="21.95" customHeight="1">
      <c r="A64" s="65"/>
      <c r="B64" s="70" t="s">
        <v>113</v>
      </c>
      <c r="C64" s="66" t="s">
        <v>93</v>
      </c>
      <c r="D64" s="66" t="s">
        <v>50</v>
      </c>
      <c r="E64" s="112" t="s">
        <v>145</v>
      </c>
      <c r="F64" s="66" t="s">
        <v>166</v>
      </c>
      <c r="G64" s="66" t="s">
        <v>128</v>
      </c>
      <c r="H64" s="59" t="s">
        <v>129</v>
      </c>
      <c r="I64" s="66" t="s">
        <v>161</v>
      </c>
      <c r="J64" s="68">
        <v>4</v>
      </c>
      <c r="K64" s="69"/>
      <c r="L64" s="65" t="s">
        <v>130</v>
      </c>
      <c r="M64" s="71">
        <v>2</v>
      </c>
    </row>
    <row r="65" spans="1:13" ht="21.95" customHeight="1">
      <c r="A65" s="65">
        <v>30</v>
      </c>
      <c r="B65" s="70" t="s">
        <v>114</v>
      </c>
      <c r="C65" s="66" t="s">
        <v>85</v>
      </c>
      <c r="D65" s="66" t="s">
        <v>67</v>
      </c>
      <c r="E65" s="116" t="s">
        <v>144</v>
      </c>
      <c r="F65" s="66" t="s">
        <v>127</v>
      </c>
      <c r="G65" s="66" t="s">
        <v>128</v>
      </c>
      <c r="H65" s="59" t="s">
        <v>129</v>
      </c>
      <c r="I65" s="66" t="s">
        <v>161</v>
      </c>
      <c r="J65" s="68">
        <v>4</v>
      </c>
      <c r="K65" s="69"/>
      <c r="L65" s="65" t="s">
        <v>130</v>
      </c>
      <c r="M65" s="71">
        <v>1</v>
      </c>
    </row>
    <row r="66" spans="1:13" ht="21.95" customHeight="1">
      <c r="A66" s="65"/>
      <c r="B66" s="70" t="s">
        <v>114</v>
      </c>
      <c r="C66" s="66" t="s">
        <v>85</v>
      </c>
      <c r="D66" s="66" t="s">
        <v>67</v>
      </c>
      <c r="E66" s="116" t="s">
        <v>159</v>
      </c>
      <c r="F66" s="66" t="s">
        <v>165</v>
      </c>
      <c r="G66" s="66" t="s">
        <v>128</v>
      </c>
      <c r="H66" s="59" t="s">
        <v>129</v>
      </c>
      <c r="I66" s="66" t="s">
        <v>161</v>
      </c>
      <c r="J66" s="68">
        <v>4</v>
      </c>
      <c r="K66" s="69"/>
      <c r="L66" s="65" t="s">
        <v>130</v>
      </c>
      <c r="M66" s="71">
        <v>2</v>
      </c>
    </row>
    <row r="67" spans="1:13" ht="21.95" customHeight="1">
      <c r="A67" s="65">
        <v>31</v>
      </c>
      <c r="B67" s="70" t="s">
        <v>115</v>
      </c>
      <c r="C67" s="66" t="s">
        <v>85</v>
      </c>
      <c r="D67" s="66" t="s">
        <v>67</v>
      </c>
      <c r="E67" s="116" t="s">
        <v>144</v>
      </c>
      <c r="F67" s="66" t="s">
        <v>127</v>
      </c>
      <c r="G67" s="66" t="s">
        <v>128</v>
      </c>
      <c r="H67" s="59" t="s">
        <v>129</v>
      </c>
      <c r="I67" s="66" t="s">
        <v>161</v>
      </c>
      <c r="J67" s="68">
        <v>4</v>
      </c>
      <c r="K67" s="69"/>
      <c r="L67" s="65" t="s">
        <v>130</v>
      </c>
      <c r="M67" s="71">
        <v>1</v>
      </c>
    </row>
    <row r="68" spans="1:13" ht="21.95" customHeight="1">
      <c r="A68" s="65"/>
      <c r="B68" s="70" t="s">
        <v>115</v>
      </c>
      <c r="C68" s="66" t="s">
        <v>85</v>
      </c>
      <c r="D68" s="66" t="s">
        <v>67</v>
      </c>
      <c r="E68" s="112" t="s">
        <v>145</v>
      </c>
      <c r="F68" s="66" t="s">
        <v>166</v>
      </c>
      <c r="G68" s="66" t="s">
        <v>128</v>
      </c>
      <c r="H68" s="59" t="s">
        <v>129</v>
      </c>
      <c r="I68" s="66" t="s">
        <v>161</v>
      </c>
      <c r="J68" s="68">
        <v>4</v>
      </c>
      <c r="K68" s="69"/>
      <c r="L68" s="65" t="s">
        <v>130</v>
      </c>
      <c r="M68" s="71">
        <v>2</v>
      </c>
    </row>
    <row r="69" spans="1:13" ht="21.95" customHeight="1">
      <c r="A69" s="65">
        <v>32</v>
      </c>
      <c r="B69" s="70" t="s">
        <v>116</v>
      </c>
      <c r="C69" s="66" t="s">
        <v>117</v>
      </c>
      <c r="D69" s="66" t="s">
        <v>67</v>
      </c>
      <c r="E69" s="116" t="s">
        <v>144</v>
      </c>
      <c r="F69" s="66" t="s">
        <v>127</v>
      </c>
      <c r="G69" s="66" t="s">
        <v>128</v>
      </c>
      <c r="H69" s="59" t="s">
        <v>129</v>
      </c>
      <c r="I69" s="66" t="s">
        <v>161</v>
      </c>
      <c r="J69" s="68">
        <v>4</v>
      </c>
      <c r="K69" s="69"/>
      <c r="L69" s="65" t="s">
        <v>130</v>
      </c>
      <c r="M69" s="71">
        <v>1</v>
      </c>
    </row>
    <row r="70" spans="1:13" ht="21.95" customHeight="1">
      <c r="A70" s="65"/>
      <c r="B70" s="70" t="s">
        <v>116</v>
      </c>
      <c r="C70" s="66" t="s">
        <v>117</v>
      </c>
      <c r="D70" s="66" t="s">
        <v>67</v>
      </c>
      <c r="E70" s="116" t="s">
        <v>159</v>
      </c>
      <c r="F70" s="66" t="s">
        <v>165</v>
      </c>
      <c r="G70" s="66" t="s">
        <v>128</v>
      </c>
      <c r="H70" s="59" t="s">
        <v>129</v>
      </c>
      <c r="I70" s="66" t="s">
        <v>161</v>
      </c>
      <c r="J70" s="68">
        <v>4</v>
      </c>
      <c r="K70" s="69"/>
      <c r="L70" s="65" t="s">
        <v>130</v>
      </c>
      <c r="M70" s="71">
        <v>2</v>
      </c>
    </row>
    <row r="71" spans="1:13" ht="21.95" customHeight="1">
      <c r="A71" s="65">
        <v>33</v>
      </c>
      <c r="B71" s="70" t="s">
        <v>118</v>
      </c>
      <c r="C71" s="66" t="s">
        <v>163</v>
      </c>
      <c r="D71" s="66" t="s">
        <v>67</v>
      </c>
      <c r="E71" s="116" t="s">
        <v>144</v>
      </c>
      <c r="F71" s="66" t="s">
        <v>127</v>
      </c>
      <c r="G71" s="66" t="s">
        <v>128</v>
      </c>
      <c r="H71" s="59" t="s">
        <v>129</v>
      </c>
      <c r="I71" s="66" t="s">
        <v>161</v>
      </c>
      <c r="J71" s="68">
        <v>4</v>
      </c>
      <c r="K71" s="69"/>
      <c r="L71" s="65" t="s">
        <v>130</v>
      </c>
      <c r="M71" s="71">
        <v>1</v>
      </c>
    </row>
    <row r="72" spans="1:13" ht="21.95" customHeight="1">
      <c r="A72" s="65"/>
      <c r="B72" s="70" t="s">
        <v>118</v>
      </c>
      <c r="C72" s="66" t="s">
        <v>163</v>
      </c>
      <c r="D72" s="66" t="s">
        <v>67</v>
      </c>
      <c r="E72" s="112" t="s">
        <v>145</v>
      </c>
      <c r="F72" s="66" t="s">
        <v>166</v>
      </c>
      <c r="G72" s="66" t="s">
        <v>128</v>
      </c>
      <c r="H72" s="59" t="s">
        <v>129</v>
      </c>
      <c r="I72" s="66" t="s">
        <v>161</v>
      </c>
      <c r="J72" s="68">
        <v>4</v>
      </c>
      <c r="K72" s="69"/>
      <c r="L72" s="65" t="s">
        <v>130</v>
      </c>
      <c r="M72" s="71">
        <v>2</v>
      </c>
    </row>
    <row r="73" spans="1:13" ht="21.95" customHeight="1">
      <c r="A73" s="65">
        <v>34</v>
      </c>
      <c r="B73" s="70" t="s">
        <v>119</v>
      </c>
      <c r="C73" s="66" t="s">
        <v>120</v>
      </c>
      <c r="D73" s="66" t="s">
        <v>50</v>
      </c>
      <c r="E73" s="116" t="s">
        <v>157</v>
      </c>
      <c r="F73" s="66" t="s">
        <v>127</v>
      </c>
      <c r="G73" s="66" t="s">
        <v>128</v>
      </c>
      <c r="H73" s="59" t="s">
        <v>129</v>
      </c>
      <c r="I73" s="66" t="s">
        <v>161</v>
      </c>
      <c r="J73" s="68">
        <v>3</v>
      </c>
      <c r="K73" s="69"/>
      <c r="L73" s="65" t="s">
        <v>130</v>
      </c>
      <c r="M73" s="71">
        <v>1</v>
      </c>
    </row>
    <row r="74" spans="1:13" ht="21.95" customHeight="1">
      <c r="A74" s="65"/>
      <c r="B74" s="70" t="s">
        <v>119</v>
      </c>
      <c r="C74" s="66" t="s">
        <v>120</v>
      </c>
      <c r="D74" s="66" t="s">
        <v>50</v>
      </c>
      <c r="E74" s="117" t="s">
        <v>142</v>
      </c>
      <c r="F74" s="66" t="s">
        <v>164</v>
      </c>
      <c r="G74" s="66" t="s">
        <v>128</v>
      </c>
      <c r="H74" s="59" t="s">
        <v>129</v>
      </c>
      <c r="I74" s="66" t="s">
        <v>161</v>
      </c>
      <c r="J74" s="68">
        <v>3</v>
      </c>
      <c r="K74" s="69"/>
      <c r="L74" s="65" t="s">
        <v>130</v>
      </c>
      <c r="M74" s="71">
        <v>2</v>
      </c>
    </row>
    <row r="75" spans="1:13" ht="21.95" customHeight="1">
      <c r="A75" s="65">
        <v>35</v>
      </c>
      <c r="B75" s="70" t="s">
        <v>131</v>
      </c>
      <c r="C75" s="66" t="s">
        <v>136</v>
      </c>
      <c r="D75" s="66" t="s">
        <v>50</v>
      </c>
      <c r="E75" s="116" t="s">
        <v>154</v>
      </c>
      <c r="F75" s="66" t="s">
        <v>127</v>
      </c>
      <c r="G75" s="66" t="s">
        <v>128</v>
      </c>
      <c r="H75" s="59" t="s">
        <v>129</v>
      </c>
      <c r="I75" s="66" t="s">
        <v>161</v>
      </c>
      <c r="J75" s="68">
        <v>4</v>
      </c>
      <c r="K75" s="69"/>
      <c r="L75" s="65" t="s">
        <v>130</v>
      </c>
      <c r="M75" s="71">
        <v>1</v>
      </c>
    </row>
    <row r="76" spans="1:13" ht="21.95" customHeight="1">
      <c r="A76" s="65"/>
      <c r="B76" s="70" t="s">
        <v>131</v>
      </c>
      <c r="C76" s="66" t="s">
        <v>136</v>
      </c>
      <c r="D76" s="66" t="s">
        <v>50</v>
      </c>
      <c r="E76" s="117" t="s">
        <v>150</v>
      </c>
      <c r="F76" s="66" t="s">
        <v>166</v>
      </c>
      <c r="G76" s="66" t="s">
        <v>128</v>
      </c>
      <c r="H76" s="59" t="s">
        <v>129</v>
      </c>
      <c r="I76" s="66" t="s">
        <v>161</v>
      </c>
      <c r="J76" s="68">
        <v>3</v>
      </c>
      <c r="K76" s="69"/>
      <c r="L76" s="65" t="s">
        <v>130</v>
      </c>
      <c r="M76" s="71">
        <v>2</v>
      </c>
    </row>
    <row r="77" spans="1:13" ht="21.95" customHeight="1">
      <c r="A77" s="65">
        <v>36</v>
      </c>
      <c r="B77" s="70" t="s">
        <v>121</v>
      </c>
      <c r="C77" s="66" t="s">
        <v>122</v>
      </c>
      <c r="D77" s="66" t="s">
        <v>67</v>
      </c>
      <c r="E77" s="117" t="s">
        <v>157</v>
      </c>
      <c r="F77" s="66" t="s">
        <v>127</v>
      </c>
      <c r="G77" s="66" t="s">
        <v>128</v>
      </c>
      <c r="H77" s="59" t="s">
        <v>129</v>
      </c>
      <c r="I77" s="66" t="s">
        <v>161</v>
      </c>
      <c r="J77" s="68">
        <v>3</v>
      </c>
      <c r="K77" s="69"/>
      <c r="L77" s="65" t="s">
        <v>130</v>
      </c>
      <c r="M77" s="71">
        <v>1</v>
      </c>
    </row>
    <row r="78" spans="1:13" ht="21.95" customHeight="1">
      <c r="A78" s="65"/>
      <c r="B78" s="70" t="s">
        <v>121</v>
      </c>
      <c r="C78" s="66" t="s">
        <v>122</v>
      </c>
      <c r="D78" s="66" t="s">
        <v>67</v>
      </c>
      <c r="E78" s="117" t="s">
        <v>150</v>
      </c>
      <c r="F78" s="66" t="s">
        <v>166</v>
      </c>
      <c r="G78" s="66" t="s">
        <v>128</v>
      </c>
      <c r="H78" s="59" t="s">
        <v>129</v>
      </c>
      <c r="I78" s="66" t="s">
        <v>161</v>
      </c>
      <c r="J78" s="68">
        <v>3</v>
      </c>
      <c r="K78" s="69"/>
      <c r="L78" s="65" t="s">
        <v>130</v>
      </c>
      <c r="M78" s="71">
        <v>2</v>
      </c>
    </row>
    <row r="79" spans="1:13" ht="21.95" customHeight="1">
      <c r="A79" s="65">
        <v>37</v>
      </c>
      <c r="B79" s="70" t="s">
        <v>123</v>
      </c>
      <c r="C79" s="66" t="s">
        <v>122</v>
      </c>
      <c r="D79" s="66" t="s">
        <v>67</v>
      </c>
      <c r="E79" s="117" t="s">
        <v>148</v>
      </c>
      <c r="F79" s="66" t="s">
        <v>127</v>
      </c>
      <c r="G79" s="66" t="s">
        <v>128</v>
      </c>
      <c r="H79" s="59" t="s">
        <v>129</v>
      </c>
      <c r="I79" s="66" t="s">
        <v>161</v>
      </c>
      <c r="J79" s="68">
        <v>4</v>
      </c>
      <c r="K79" s="69"/>
      <c r="L79" s="65" t="s">
        <v>130</v>
      </c>
      <c r="M79" s="71">
        <v>1</v>
      </c>
    </row>
    <row r="80" spans="1:13" ht="21.95" customHeight="1">
      <c r="A80" s="65"/>
      <c r="B80" s="70" t="s">
        <v>123</v>
      </c>
      <c r="C80" s="66" t="s">
        <v>122</v>
      </c>
      <c r="D80" s="66" t="s">
        <v>67</v>
      </c>
      <c r="E80" s="74" t="s">
        <v>160</v>
      </c>
      <c r="F80" s="66" t="s">
        <v>166</v>
      </c>
      <c r="G80" s="66" t="s">
        <v>128</v>
      </c>
      <c r="H80" s="59" t="s">
        <v>129</v>
      </c>
      <c r="I80" s="66" t="s">
        <v>161</v>
      </c>
      <c r="J80" s="68">
        <v>4</v>
      </c>
      <c r="K80" s="69"/>
      <c r="L80" s="65" t="s">
        <v>130</v>
      </c>
      <c r="M80" s="71">
        <v>2</v>
      </c>
    </row>
    <row r="81" spans="1:13" ht="21.95" customHeight="1">
      <c r="A81" s="65">
        <v>38</v>
      </c>
      <c r="B81" s="70" t="s">
        <v>124</v>
      </c>
      <c r="C81" s="66" t="s">
        <v>85</v>
      </c>
      <c r="D81" s="66" t="s">
        <v>67</v>
      </c>
      <c r="E81" s="117" t="s">
        <v>157</v>
      </c>
      <c r="F81" s="66" t="s">
        <v>127</v>
      </c>
      <c r="G81" s="66" t="s">
        <v>128</v>
      </c>
      <c r="H81" s="59" t="s">
        <v>129</v>
      </c>
      <c r="I81" s="66" t="s">
        <v>161</v>
      </c>
      <c r="J81" s="68">
        <v>3</v>
      </c>
      <c r="K81" s="69"/>
      <c r="L81" s="65" t="s">
        <v>130</v>
      </c>
      <c r="M81" s="71">
        <v>1</v>
      </c>
    </row>
    <row r="82" spans="1:13" ht="21.95" customHeight="1">
      <c r="A82" s="65"/>
      <c r="B82" s="70" t="s">
        <v>124</v>
      </c>
      <c r="C82" s="66" t="s">
        <v>85</v>
      </c>
      <c r="D82" s="66" t="s">
        <v>67</v>
      </c>
      <c r="E82" s="116" t="s">
        <v>160</v>
      </c>
      <c r="F82" s="66" t="s">
        <v>166</v>
      </c>
      <c r="G82" s="66" t="s">
        <v>128</v>
      </c>
      <c r="H82" s="59" t="s">
        <v>129</v>
      </c>
      <c r="I82" s="66" t="s">
        <v>161</v>
      </c>
      <c r="J82" s="68">
        <v>2</v>
      </c>
      <c r="K82" s="69"/>
      <c r="L82" s="65" t="s">
        <v>130</v>
      </c>
      <c r="M82" s="71">
        <v>2</v>
      </c>
    </row>
    <row r="83" spans="1:13" ht="21.95" customHeight="1">
      <c r="A83" s="65">
        <v>39</v>
      </c>
      <c r="B83" s="70" t="s">
        <v>125</v>
      </c>
      <c r="C83" s="66" t="s">
        <v>117</v>
      </c>
      <c r="D83" s="66" t="s">
        <v>67</v>
      </c>
      <c r="E83" s="117" t="s">
        <v>157</v>
      </c>
      <c r="F83" s="66" t="s">
        <v>127</v>
      </c>
      <c r="G83" s="66" t="s">
        <v>128</v>
      </c>
      <c r="H83" s="59" t="s">
        <v>129</v>
      </c>
      <c r="I83" s="66" t="s">
        <v>161</v>
      </c>
      <c r="J83" s="68">
        <v>3</v>
      </c>
      <c r="K83" s="69"/>
      <c r="L83" s="65" t="s">
        <v>130</v>
      </c>
      <c r="M83" s="71">
        <v>1</v>
      </c>
    </row>
    <row r="84" spans="1:13" ht="21.95" customHeight="1">
      <c r="A84" s="65"/>
      <c r="B84" s="70" t="s">
        <v>125</v>
      </c>
      <c r="C84" s="66" t="s">
        <v>117</v>
      </c>
      <c r="D84" s="66" t="s">
        <v>67</v>
      </c>
      <c r="E84" s="117" t="s">
        <v>142</v>
      </c>
      <c r="F84" s="66" t="s">
        <v>164</v>
      </c>
      <c r="G84" s="66" t="s">
        <v>128</v>
      </c>
      <c r="H84" s="59" t="s">
        <v>129</v>
      </c>
      <c r="I84" s="66" t="s">
        <v>161</v>
      </c>
      <c r="J84" s="68">
        <v>3</v>
      </c>
      <c r="K84" s="69"/>
      <c r="L84" s="65" t="s">
        <v>130</v>
      </c>
      <c r="M84" s="71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41:D1439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2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3000000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40" xr:uid="{00000000-0002-0000-0000-000004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40" xr:uid="{00000000-0002-0000-0000-000005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40" xr:uid="{00000000-0002-0000-0000-000006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40" xr:uid="{00000000-0002-0000-0000-000007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40" xr:uid="{00000000-0002-0000-0000-000008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40" xr:uid="{00000000-0002-0000-0000-000009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46" xr:uid="{00000000-0002-0000-0000-00000A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1.2598425196850394" right="0" top="0.59055118110236227" bottom="0.39370078740157483" header="0.11811023622047245" footer="7.874015748031496E-2"/>
  <pageSetup paperSize="9" scale="90" fitToHeight="0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topLeftCell="A4" zoomScale="120" zoomScaleNormal="120" zoomScaleSheetLayoutView="90" zoomScalePageLayoutView="120" workbookViewId="0">
      <selection activeCell="T6" sqref="T6"/>
    </sheetView>
  </sheetViews>
  <sheetFormatPr defaultColWidth="9" defaultRowHeight="21.75"/>
  <cols>
    <col min="1" max="1" width="3.140625" style="19" customWidth="1"/>
    <col min="2" max="2" width="19.140625" style="19" customWidth="1"/>
    <col min="3" max="3" width="10.42578125" style="19" customWidth="1"/>
    <col min="4" max="4" width="8.28515625" style="19" customWidth="1"/>
    <col min="5" max="5" width="28.42578125" style="19" customWidth="1"/>
    <col min="6" max="6" width="8.7109375" style="19" customWidth="1"/>
    <col min="7" max="7" width="1.42578125" style="19" customWidth="1"/>
    <col min="8" max="8" width="12.28515625" style="19" customWidth="1"/>
    <col min="9" max="9" width="9.7109375" style="19" customWidth="1"/>
    <col min="10" max="10" width="7.42578125" style="26" customWidth="1"/>
    <col min="11" max="11" width="8.42578125" style="19" customWidth="1"/>
    <col min="12" max="12" width="9.28515625" style="19" customWidth="1"/>
    <col min="13" max="13" width="7" style="19" customWidth="1"/>
    <col min="14" max="14" width="0.85546875" style="19" customWidth="1"/>
    <col min="15" max="15" width="5.140625" style="23" customWidth="1"/>
    <col min="16" max="16384" width="9" style="19"/>
  </cols>
  <sheetData>
    <row r="1" spans="1:17" s="12" customFormat="1" ht="36.75" customHeight="1">
      <c r="A1" s="164" t="s">
        <v>72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78"/>
      <c r="O1" s="21"/>
      <c r="P1" s="10"/>
      <c r="Q1" s="11"/>
    </row>
    <row r="2" spans="1:17" s="12" customFormat="1" ht="24.75" customHeight="1">
      <c r="A2" s="7"/>
      <c r="B2" s="5"/>
      <c r="C2" s="28" t="s">
        <v>6</v>
      </c>
      <c r="D2" s="171" t="str">
        <f>เก็บข้อมูลHRD!C2</f>
        <v>สำนักงานปศุสัตว์เขต 2</v>
      </c>
      <c r="E2" s="171"/>
      <c r="F2" s="171"/>
      <c r="G2" s="171"/>
      <c r="H2" s="171"/>
      <c r="I2" s="171"/>
      <c r="J2" s="172" t="s">
        <v>75</v>
      </c>
      <c r="K2" s="172"/>
      <c r="L2" s="171" t="str">
        <f>เก็บข้อมูลHRD!J4</f>
        <v>เดือนเพ็ญ ธัญญะวานิช</v>
      </c>
      <c r="M2" s="171"/>
      <c r="N2" s="79"/>
      <c r="O2" s="20"/>
    </row>
    <row r="3" spans="1:17" s="12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>
      <c r="A4" s="8"/>
      <c r="B4" s="166" t="s">
        <v>45</v>
      </c>
      <c r="C4" s="167"/>
      <c r="D4" s="108">
        <f>เก็บข้อมูลHRD!D4</f>
        <v>20</v>
      </c>
      <c r="E4" s="29" t="s">
        <v>52</v>
      </c>
      <c r="F4" s="108">
        <f>เก็บข้อมูลHRD!F4</f>
        <v>19</v>
      </c>
      <c r="G4" s="30"/>
      <c r="H4" s="31" t="s">
        <v>46</v>
      </c>
      <c r="I4" s="168">
        <f>เก็บข้อมูลHRD!H4</f>
        <v>2567</v>
      </c>
      <c r="J4" s="169"/>
      <c r="K4" s="170" t="s">
        <v>44</v>
      </c>
      <c r="L4" s="170"/>
      <c r="M4" s="32">
        <f>เก็บข้อมูลHRD!L4:M4</f>
        <v>45471</v>
      </c>
      <c r="N4" s="80"/>
      <c r="O4" s="22"/>
    </row>
    <row r="5" spans="1:17" s="24" customFormat="1" ht="5.25" customHeight="1">
      <c r="A5" s="9"/>
      <c r="B5" s="123"/>
      <c r="C5" s="123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>
      <c r="A6" s="143" t="s">
        <v>12</v>
      </c>
      <c r="B6" s="140" t="s">
        <v>33</v>
      </c>
      <c r="C6" s="141"/>
      <c r="D6" s="141"/>
      <c r="E6" s="141"/>
      <c r="F6" s="142"/>
      <c r="G6" s="33"/>
      <c r="H6" s="175" t="s">
        <v>31</v>
      </c>
      <c r="I6" s="175"/>
      <c r="J6" s="175"/>
      <c r="K6" s="174" t="s">
        <v>32</v>
      </c>
      <c r="L6" s="174"/>
      <c r="M6" s="174"/>
      <c r="N6" s="81"/>
      <c r="O6" s="18"/>
      <c r="P6" s="3"/>
      <c r="Q6" s="3"/>
    </row>
    <row r="7" spans="1:17" ht="24.95" customHeight="1">
      <c r="A7" s="144"/>
      <c r="B7" s="158" t="s">
        <v>50</v>
      </c>
      <c r="C7" s="159"/>
      <c r="D7" s="160"/>
      <c r="E7" s="156" t="s">
        <v>67</v>
      </c>
      <c r="F7" s="156"/>
      <c r="G7" s="36"/>
      <c r="H7" s="161" t="s">
        <v>14</v>
      </c>
      <c r="I7" s="161"/>
      <c r="J7" s="37">
        <f>COUNTIF(เก็บข้อมูลHRD!F7:F1946,"ความรู้/ทักษะเฉพาะทางในสายงาน")</f>
        <v>0</v>
      </c>
      <c r="K7" s="163" t="s">
        <v>47</v>
      </c>
      <c r="L7" s="163"/>
      <c r="M7" s="38">
        <f>COUNTIF(เก็บข้อมูลHRD!G7:G1946,"อบรมกับหน่วยงานนอกกรมฯ")</f>
        <v>0</v>
      </c>
      <c r="N7" s="83"/>
    </row>
    <row r="8" spans="1:17" ht="24.95" customHeight="1">
      <c r="A8" s="144"/>
      <c r="B8" s="155" t="s">
        <v>7</v>
      </c>
      <c r="C8" s="155"/>
      <c r="D8" s="34">
        <f t="array" ref="D8">COUNTIFS(เก็บข้อมูลHRD!D7:D1946,"ข้าราชการ",เก็บข้อมูลHRD!M7:M1946,"1")</f>
        <v>20</v>
      </c>
      <c r="E8" s="35" t="s">
        <v>9</v>
      </c>
      <c r="F8" s="34">
        <f t="array" ref="F8">COUNTIFS(เก็บข้อมูลHRD!D7:D1946,"พนักงานราชการ",เก็บข้อมูลHRD!M7:M1946,"1")</f>
        <v>19</v>
      </c>
      <c r="G8" s="36"/>
      <c r="H8" s="161" t="s">
        <v>15</v>
      </c>
      <c r="I8" s="161"/>
      <c r="J8" s="37">
        <f>COUNTIF(เก็บข้อมูลHRD!F7:F1946,"ภาษา")</f>
        <v>0</v>
      </c>
      <c r="K8" s="162" t="s">
        <v>39</v>
      </c>
      <c r="L8" s="162"/>
      <c r="M8" s="38">
        <f>COUNTIF(เก็บข้อมูลHRD!G7:G1946,"อบรมกับหน่วยงานในกรมฯ")</f>
        <v>0</v>
      </c>
      <c r="N8" s="83"/>
      <c r="P8" s="25"/>
    </row>
    <row r="9" spans="1:17" ht="24.95" customHeight="1">
      <c r="A9" s="144"/>
      <c r="B9" s="155" t="s">
        <v>8</v>
      </c>
      <c r="C9" s="155"/>
      <c r="D9" s="39">
        <f t="array" ref="D9">SUMPRODUCT(IF(เก็บข้อมูลHRD!D7:D1946="ข้าราชการ",IF(เก็บข้อมูลHRD!B7:B1946&lt;&gt;"",IF(เก็บข้อมูลHRD!M7:M1946=1,1/COUNTIFS(เก็บข้อมูลHRD!B7:B1946,เก็บข้อมูลHRD!B7:B1946,เก็บข้อมูลHRD!D7:D1946,"ข้าราชการ",เก็บข้อมูลHRD!B7:B1946,"&lt;&gt;",เก็บข้อมูลHRD!M7:M1946,"=1")))))</f>
        <v>20</v>
      </c>
      <c r="E9" s="35" t="s">
        <v>10</v>
      </c>
      <c r="F9" s="34">
        <f t="array" ref="F9">SUMPRODUCT(IF(เก็บข้อมูลHRD!D7:D1946="พนักงานราชการ",IF(เก็บข้อมูลHRD!B7:B1946&lt;&gt;"",IF(เก็บข้อมูลHRD!M7:M1946=1,1/COUNTIFS(เก็บข้อมูลHRD!B7:B1946,เก็บข้อมูลHRD!B7:B1946,เก็บข้อมูลHRD!D7:D1946,"พนักงานราชการ",เก็บข้อมูลHRD!B7:B1946,"&lt;&gt;",เก็บข้อมูลHRD!M7:M1946,"=1")))))</f>
        <v>19</v>
      </c>
      <c r="G9" s="41"/>
      <c r="H9" s="161" t="s">
        <v>16</v>
      </c>
      <c r="I9" s="161"/>
      <c r="J9" s="37">
        <f>COUNTIF(เก็บข้อมูลHRD!F7:F1946,"ภาวะผู้นำ/คุณธรรม/จริยธรรม")</f>
        <v>6</v>
      </c>
      <c r="K9" s="163" t="s">
        <v>48</v>
      </c>
      <c r="L9" s="163"/>
      <c r="M9" s="38">
        <f>COUNTIF(เก็บข้อมูลHRD!G7:G1946,"e-Learning")</f>
        <v>78</v>
      </c>
      <c r="N9" s="83"/>
    </row>
    <row r="10" spans="1:17" ht="24.95" customHeight="1">
      <c r="A10" s="145"/>
      <c r="B10" s="155" t="s">
        <v>76</v>
      </c>
      <c r="C10" s="155"/>
      <c r="D10" s="40">
        <f t="array" ref="D10">D9/D4*100</f>
        <v>100</v>
      </c>
      <c r="E10" s="35" t="s">
        <v>77</v>
      </c>
      <c r="F10" s="40">
        <f t="array" ref="F10">F9/F4*100</f>
        <v>100</v>
      </c>
      <c r="G10" s="42"/>
      <c r="H10" s="161" t="s">
        <v>17</v>
      </c>
      <c r="I10" s="161"/>
      <c r="J10" s="37">
        <f t="array" ref="J10">COUNTIF(เก็บข้อมูลHRD!F7:F946,"จิตอาสา/บริการ")</f>
        <v>17</v>
      </c>
      <c r="K10" s="163" t="s">
        <v>22</v>
      </c>
      <c r="L10" s="163"/>
      <c r="M10" s="38">
        <f>COUNTIF(เก็บข้อมูลHRD!G7:G1946,"ชุมชนนักปฏิบัติ(CoP)")</f>
        <v>0</v>
      </c>
      <c r="N10" s="83"/>
    </row>
    <row r="11" spans="1:17" ht="24.95" customHeight="1">
      <c r="A11" s="152" t="s">
        <v>13</v>
      </c>
      <c r="B11" s="149" t="s">
        <v>34</v>
      </c>
      <c r="C11" s="150"/>
      <c r="D11" s="150"/>
      <c r="E11" s="150"/>
      <c r="F11" s="151"/>
      <c r="G11" s="36"/>
      <c r="H11" s="161" t="s">
        <v>18</v>
      </c>
      <c r="I11" s="161"/>
      <c r="J11" s="37">
        <f>COUNTIF(เก็บข้อมูลHRD!F7:F1946,"ความรับผิดชอบ/ซื่อสัตย์สุจริต")</f>
        <v>0</v>
      </c>
      <c r="K11" s="163" t="s">
        <v>25</v>
      </c>
      <c r="L11" s="163"/>
      <c r="M11" s="38">
        <f>COUNTIF(เก็บข้อมูลHRD!G7:G1946,"สอนงาน")</f>
        <v>0</v>
      </c>
      <c r="N11" s="83"/>
    </row>
    <row r="12" spans="1:17" ht="24.95" customHeight="1">
      <c r="A12" s="153"/>
      <c r="B12" s="146" t="s">
        <v>50</v>
      </c>
      <c r="C12" s="147"/>
      <c r="D12" s="148"/>
      <c r="E12" s="157" t="s">
        <v>67</v>
      </c>
      <c r="F12" s="157"/>
      <c r="G12" s="36"/>
      <c r="H12" s="161" t="s">
        <v>19</v>
      </c>
      <c r="I12" s="161"/>
      <c r="J12" s="37">
        <f>COUNTIF(เก็บข้อมูลHRD!F7:F1946,"ทำงานเป็นทีม")</f>
        <v>0</v>
      </c>
      <c r="K12" s="163" t="s">
        <v>26</v>
      </c>
      <c r="L12" s="163"/>
      <c r="M12" s="38">
        <f>COUNTIF(เก็บข้อมูลHRD!G7:G1946,"มอบหมายงาน")</f>
        <v>0</v>
      </c>
      <c r="N12" s="83"/>
    </row>
    <row r="13" spans="1:17" ht="24.95" customHeight="1">
      <c r="A13" s="153"/>
      <c r="B13" s="135" t="s">
        <v>7</v>
      </c>
      <c r="C13" s="135"/>
      <c r="D13" s="34">
        <f t="array" ref="D13">COUNTIFS(เก็บข้อมูลHRD!D7:D1946,"ข้าราชการ",เก็บข้อมูลHRD!M7:M1946,"2")</f>
        <v>20</v>
      </c>
      <c r="E13" s="35" t="s">
        <v>9</v>
      </c>
      <c r="F13" s="34">
        <f t="array" ref="F13">COUNTIFS(เก็บข้อมูลHRD!D7:D1946,"พนักงานราชการ",เก็บข้อมูลHRD!M7:M1946,"2")</f>
        <v>19</v>
      </c>
      <c r="G13" s="41"/>
      <c r="H13" s="161" t="s">
        <v>23</v>
      </c>
      <c r="I13" s="161"/>
      <c r="J13" s="37">
        <f>COUNTIF(เก็บข้อมูลHRD!F7:F1946,"คิดค้น/ใช้นวัตกรรมใหม่ๆ")</f>
        <v>6</v>
      </c>
      <c r="K13" s="163" t="s">
        <v>27</v>
      </c>
      <c r="L13" s="163"/>
      <c r="M13" s="38">
        <f>COUNTIF(เก็บข้อมูลHRD!G7:G1946,"ดูงานนอกสถานที่")</f>
        <v>0</v>
      </c>
      <c r="N13" s="83"/>
      <c r="Q13" s="19" t="s">
        <v>56</v>
      </c>
    </row>
    <row r="14" spans="1:17" ht="24.95" customHeight="1">
      <c r="A14" s="153"/>
      <c r="B14" s="135" t="s">
        <v>8</v>
      </c>
      <c r="C14" s="135"/>
      <c r="D14" s="34">
        <f t="array" ref="D14">SUMPRODUCT(IF(เก็บข้อมูลHRD!D7:D1946="ข้าราชการ",IF(เก็บข้อมูลHRD!B7:B1946&lt;&gt;"",IF(เก็บข้อมูลHRD!M7:M1946=2,1/COUNTIFS(เก็บข้อมูลHRD!B7:B1946,เก็บข้อมูลHRD!B7:B1946,เก็บข้อมูลHRD!D7:D1946,"ข้าราชการ",เก็บข้อมูลHRD!B7:B1946,"&lt;&gt;",เก็บข้อมูลHRD!M7:M1946,"=2")))))</f>
        <v>20</v>
      </c>
      <c r="E14" s="35" t="s">
        <v>10</v>
      </c>
      <c r="F14" s="34">
        <f t="array" ref="F14">SUMPRODUCT(IF(เก็บข้อมูลHRD!D7:D1946="พนักงานราชการ",IF(เก็บข้อมูลHRD!B7:B1946&lt;&gt;"",IF(เก็บข้อมูลHRD!M7:M1946=2,1/COUNTIFS(เก็บข้อมูลHRD!B7:B1946,เก็บข้อมูลHRD!B7:B1946,เก็บข้อมูลHRD!D7:D1946,"พนักงานราชการ",เก็บข้อมูลHRD!B7:B1946,"&lt;&gt;",เก็บข้อมูลHRD!M7:M1946,"=2")))))</f>
        <v>19</v>
      </c>
      <c r="G14" s="42"/>
      <c r="H14" s="161" t="s">
        <v>24</v>
      </c>
      <c r="I14" s="161"/>
      <c r="J14" s="37">
        <f>COUNTIF(เก็บข้อมูลHRD!F7:F1946,"กฎหมาย/กฎระเบียบฯ")</f>
        <v>5</v>
      </c>
      <c r="K14" s="163" t="s">
        <v>28</v>
      </c>
      <c r="L14" s="163"/>
      <c r="M14" s="38">
        <f>COUNTIF(เก็บข้อมูลHRD!G7:G1946,"หมุนเวียนงาน")</f>
        <v>0</v>
      </c>
      <c r="N14" s="83"/>
    </row>
    <row r="15" spans="1:17" ht="24.95" customHeight="1">
      <c r="A15" s="154"/>
      <c r="B15" s="135" t="s">
        <v>76</v>
      </c>
      <c r="C15" s="135"/>
      <c r="D15" s="40">
        <f>D14/D4*100</f>
        <v>100</v>
      </c>
      <c r="E15" s="35" t="s">
        <v>77</v>
      </c>
      <c r="F15" s="40">
        <f>F14/F4*100</f>
        <v>100</v>
      </c>
      <c r="G15" s="36"/>
      <c r="H15" s="161" t="s">
        <v>20</v>
      </c>
      <c r="I15" s="161"/>
      <c r="J15" s="37">
        <f>COUNTIF(เก็บข้อมูลHRD!F7:F1946,"การใช้เทคโนโลยี")</f>
        <v>39</v>
      </c>
      <c r="K15" s="163" t="s">
        <v>29</v>
      </c>
      <c r="L15" s="163"/>
      <c r="M15" s="38">
        <f>COUNTIF(เก็บข้อมูลHRD!G7:G1946,"เรียนรู้ด้วยตนเอง")</f>
        <v>0</v>
      </c>
      <c r="N15" s="83"/>
    </row>
    <row r="16" spans="1:17" ht="24.95" customHeight="1">
      <c r="A16" s="130" t="s">
        <v>11</v>
      </c>
      <c r="B16" s="131" t="s">
        <v>35</v>
      </c>
      <c r="C16" s="131"/>
      <c r="D16" s="131"/>
      <c r="E16" s="131"/>
      <c r="F16" s="132"/>
      <c r="G16" s="36"/>
      <c r="H16" s="161" t="s">
        <v>21</v>
      </c>
      <c r="I16" s="161"/>
      <c r="J16" s="37">
        <f>COUNTIF(เก็บข้อมูลHRD!F7:F1946,"ทักษะการคิด")</f>
        <v>5</v>
      </c>
      <c r="K16" s="163" t="s">
        <v>30</v>
      </c>
      <c r="L16" s="163"/>
      <c r="M16" s="38">
        <f>COUNTIF(เก็บข้อมูลHRD!G7:G1946,"อื่นๆ")</f>
        <v>0</v>
      </c>
      <c r="N16" s="83"/>
    </row>
    <row r="17" spans="1:18" ht="23.25" customHeight="1">
      <c r="A17" s="130"/>
      <c r="B17" s="131" t="s">
        <v>50</v>
      </c>
      <c r="C17" s="131"/>
      <c r="D17" s="132"/>
      <c r="E17" s="133" t="s">
        <v>67</v>
      </c>
      <c r="F17" s="133"/>
      <c r="G17" s="41"/>
      <c r="H17" s="176" t="s">
        <v>51</v>
      </c>
      <c r="I17" s="176"/>
      <c r="J17" s="91">
        <f>SUM(J7:J16)</f>
        <v>78</v>
      </c>
      <c r="K17" s="176" t="s">
        <v>51</v>
      </c>
      <c r="L17" s="176"/>
      <c r="M17" s="92">
        <f>SUM(M7:M16)</f>
        <v>78</v>
      </c>
      <c r="N17" s="83"/>
    </row>
    <row r="18" spans="1:18" ht="24.95" customHeight="1">
      <c r="A18" s="130"/>
      <c r="B18" s="134" t="s">
        <v>7</v>
      </c>
      <c r="C18" s="135"/>
      <c r="D18" s="34">
        <f>COUNTIF(เก็บข้อมูลHRD!D7:D1946,"ข้าราชการ")</f>
        <v>40</v>
      </c>
      <c r="E18" s="35" t="s">
        <v>9</v>
      </c>
      <c r="F18" s="34">
        <f t="array" ref="F18">COUNTIF(เก็บข้อมูลHRD!D7:D1946,"พนักงานราชการ")</f>
        <v>38</v>
      </c>
      <c r="G18" s="42"/>
      <c r="H18" s="127" t="s">
        <v>68</v>
      </c>
      <c r="I18" s="128"/>
      <c r="J18" s="128"/>
      <c r="K18" s="128"/>
      <c r="L18" s="128"/>
      <c r="M18" s="128"/>
      <c r="N18" s="42"/>
    </row>
    <row r="19" spans="1:18" ht="28.5" customHeight="1">
      <c r="A19" s="130"/>
      <c r="B19" s="134" t="s">
        <v>8</v>
      </c>
      <c r="C19" s="135"/>
      <c r="D19" s="34">
        <f t="array" ref="D19">SUMPRODUCT(IF(เก็บข้อมูลHRD!D7:D1946="ข้าราชการ",IF(เก็บข้อมูลHRD!B7:B1946&lt;&gt;"",1/COUNTIFS(เก็บข้อมูลHRD!B7:B1946,เก็บข้อมูลHRD!B7:B1946,เก็บข้อมูลHRD!D7:D1946,"ข้าราชการ",เก็บข้อมูลHRD!B7:B1946,"&lt;&gt;"))))</f>
        <v>20</v>
      </c>
      <c r="E19" s="35" t="s">
        <v>10</v>
      </c>
      <c r="F19" s="34">
        <f t="array" ref="F19">SUMPRODUCT(IF(เก็บข้อมูลHRD!D7:D1946="พนักงานราชการ",IF(เก็บข้อมูลHRD!B7:B1946&lt;&gt;"",1/COUNTIFS(เก็บข้อมูลHRD!B7:B1946,เก็บข้อมูลHRD!B7:B1946,เก็บข้อมูลHRD!D7:D1946,"พนักงานราชการ",เก็บข้อมูลHRD!B7:B1946,"&lt;&gt;"))))</f>
        <v>19</v>
      </c>
      <c r="G19" s="41"/>
      <c r="H19" s="129"/>
      <c r="I19" s="129"/>
      <c r="J19" s="129"/>
      <c r="K19" s="129"/>
      <c r="L19" s="129"/>
      <c r="M19" s="129"/>
      <c r="N19" s="82"/>
    </row>
    <row r="20" spans="1:18" ht="24.95" customHeight="1">
      <c r="A20" s="130"/>
      <c r="B20" s="134" t="s">
        <v>76</v>
      </c>
      <c r="C20" s="135"/>
      <c r="D20" s="40">
        <f>D19/D4*100</f>
        <v>100</v>
      </c>
      <c r="E20" s="35" t="s">
        <v>77</v>
      </c>
      <c r="F20" s="40">
        <f>F19/F4*100</f>
        <v>100</v>
      </c>
      <c r="G20" s="42"/>
      <c r="H20" s="129"/>
      <c r="I20" s="129"/>
      <c r="J20" s="129"/>
      <c r="K20" s="129"/>
      <c r="L20" s="129"/>
      <c r="M20" s="129"/>
      <c r="N20" s="47"/>
    </row>
    <row r="21" spans="1:18" ht="25.5" customHeight="1">
      <c r="A21" s="130"/>
      <c r="B21" s="136" t="s">
        <v>38</v>
      </c>
      <c r="C21" s="136"/>
      <c r="D21" s="136"/>
      <c r="E21" s="136"/>
      <c r="F21" s="137"/>
      <c r="G21" s="109"/>
      <c r="H21" s="129"/>
      <c r="I21" s="129"/>
      <c r="J21" s="129"/>
      <c r="K21" s="129"/>
      <c r="L21" s="129"/>
      <c r="M21" s="129"/>
      <c r="N21" s="47"/>
      <c r="R21" s="19" t="s">
        <v>56</v>
      </c>
    </row>
    <row r="22" spans="1:18" ht="24" customHeight="1">
      <c r="A22" s="130"/>
      <c r="B22" s="138" t="s">
        <v>37</v>
      </c>
      <c r="C22" s="139"/>
      <c r="D22" s="43">
        <f t="array" ref="D22">SUMPRODUCT(IF(เก็บข้อมูลHRD!L7:L1946="มี",IF(เก็บข้อมูลHRD!B7:B1946&lt;&gt;"",1/COUNTIFS(เก็บข้อมูลHRD!B7:B1946,เก็บข้อมูลHRD!B7:B1946,เก็บข้อมูลHRD!L7:L1946,"มี",เก็บข้อมูลHRD!B7:B1946,"&lt;&gt;"))))</f>
        <v>39</v>
      </c>
      <c r="E22" s="35" t="s">
        <v>36</v>
      </c>
      <c r="F22" s="40">
        <f t="array" ref="F22">(D22/SUMPRODUCT((เก็บข้อมูลHRD!B7:B1946&lt;&gt;"")/COUNTIF(เก็บข้อมูลHRD!B7:B1946,เก็บข้อมูลHRD!B7:B1946&amp;"")))*100</f>
        <v>100</v>
      </c>
      <c r="G22" s="47"/>
      <c r="H22" s="129"/>
      <c r="I22" s="129"/>
      <c r="J22" s="129"/>
      <c r="K22" s="129"/>
      <c r="L22" s="129"/>
      <c r="M22" s="129"/>
      <c r="N22" s="47"/>
    </row>
    <row r="23" spans="1:18" ht="24">
      <c r="A23" s="130"/>
      <c r="B23" s="136" t="s">
        <v>40</v>
      </c>
      <c r="C23" s="136"/>
      <c r="D23" s="136"/>
      <c r="E23" s="136"/>
      <c r="F23" s="137"/>
      <c r="G23" s="47"/>
      <c r="H23" s="129"/>
      <c r="I23" s="129"/>
      <c r="J23" s="129"/>
      <c r="K23" s="129"/>
      <c r="L23" s="129"/>
      <c r="M23" s="129"/>
      <c r="N23" s="47"/>
    </row>
    <row r="24" spans="1:18" ht="21.75" customHeight="1">
      <c r="A24" s="130"/>
      <c r="B24" s="138" t="s">
        <v>41</v>
      </c>
      <c r="C24" s="139"/>
      <c r="D24" s="44">
        <f t="array" ref="D24">SUM(เก็บข้อมูลHRD!K7:K1946)</f>
        <v>0</v>
      </c>
      <c r="E24" s="45" t="s">
        <v>57</v>
      </c>
      <c r="F24" s="46" t="e">
        <f t="array" ref="F24">AVERAGEIF(เก็บข้อมูลHRD!K7:K1946,"&lt;&gt;0")</f>
        <v>#DIV/0!</v>
      </c>
      <c r="G24" s="47"/>
      <c r="H24" s="126" t="s">
        <v>60</v>
      </c>
      <c r="I24" s="126"/>
      <c r="J24" s="126"/>
      <c r="K24" s="126"/>
      <c r="L24" s="126"/>
      <c r="M24" s="47"/>
      <c r="N24" s="47"/>
    </row>
    <row r="25" spans="1:18">
      <c r="B25" s="173"/>
      <c r="C25" s="173"/>
      <c r="D25" s="173"/>
      <c r="E25" s="173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0.86614173228346458" right="7.874015748031496E-2" top="3.937007874015748E-2" bottom="3.937007874015748E-2" header="3.937007874015748E-2" footer="3.937007874015748E-2"/>
  <pageSetup paperSize="9" scale="95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54"/>
  <sheetViews>
    <sheetView workbookViewId="0">
      <selection activeCell="A4" sqref="A4"/>
    </sheetView>
  </sheetViews>
  <sheetFormatPr defaultColWidth="9" defaultRowHeight="26.25"/>
  <cols>
    <col min="1" max="1" width="10.42578125" style="101" customWidth="1"/>
    <col min="2" max="2" width="42" style="102" customWidth="1"/>
    <col min="3" max="3" width="37.5703125" style="103" customWidth="1"/>
    <col min="4" max="4" width="44.7109375" style="101" customWidth="1"/>
    <col min="5" max="16384" width="9" style="84"/>
  </cols>
  <sheetData>
    <row r="1" spans="1:4" ht="36">
      <c r="A1" s="178" t="s">
        <v>63</v>
      </c>
      <c r="B1" s="178"/>
      <c r="C1" s="178"/>
      <c r="D1" s="178"/>
    </row>
    <row r="2" spans="1:4" ht="92.25" customHeight="1">
      <c r="A2" s="177" t="s">
        <v>74</v>
      </c>
      <c r="B2" s="177"/>
      <c r="C2" s="177"/>
      <c r="D2" s="177"/>
    </row>
    <row r="3" spans="1:4" ht="186.75" customHeight="1">
      <c r="A3" s="177" t="s">
        <v>70</v>
      </c>
      <c r="B3" s="177"/>
      <c r="C3" s="177"/>
      <c r="D3" s="177"/>
    </row>
    <row r="4" spans="1:4" s="88" customFormat="1" ht="52.5">
      <c r="A4" s="85" t="s">
        <v>55</v>
      </c>
      <c r="B4" s="86" t="s">
        <v>61</v>
      </c>
      <c r="C4" s="87" t="s">
        <v>1</v>
      </c>
      <c r="D4" s="89" t="s">
        <v>64</v>
      </c>
    </row>
    <row r="5" spans="1:4">
      <c r="A5" s="97">
        <v>1</v>
      </c>
      <c r="B5" s="98" t="s">
        <v>65</v>
      </c>
      <c r="C5" s="99" t="s">
        <v>66</v>
      </c>
      <c r="D5" s="100" t="str">
        <f>IF(COUNTIF(เก็บข้อมูลHRD!$B$7:$B$1946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>
      <c r="A6" s="97">
        <v>2</v>
      </c>
      <c r="B6" s="98"/>
      <c r="C6" s="99"/>
      <c r="D6" s="100" t="str">
        <f>IF(COUNTIF(เก็บข้อมูลHRD!$B$7:$B$1946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>
      <c r="A7" s="97">
        <v>3</v>
      </c>
      <c r="B7" s="98"/>
      <c r="C7" s="99"/>
      <c r="D7" s="100" t="str">
        <f>IF(COUNTIF(เก็บข้อมูลHRD!$B$7:$B$1946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>
      <c r="A8" s="97">
        <v>4</v>
      </c>
      <c r="B8" s="98"/>
      <c r="C8" s="99"/>
      <c r="D8" s="100" t="str">
        <f>IF(COUNTIF(เก็บข้อมูลHRD!$B$7:$B$1946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>
      <c r="A9" s="97">
        <v>5</v>
      </c>
      <c r="B9" s="98"/>
      <c r="C9" s="99"/>
      <c r="D9" s="100" t="str">
        <f>IF(COUNTIF(เก็บข้อมูลHRD!$B$7:$B$1946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>
      <c r="A10" s="97">
        <v>6</v>
      </c>
      <c r="B10" s="98"/>
      <c r="C10" s="99"/>
      <c r="D10" s="100" t="str">
        <f>IF(COUNTIF(เก็บข้อมูลHRD!$B$7:$B$1946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>
      <c r="A11" s="97">
        <v>7</v>
      </c>
      <c r="B11" s="98"/>
      <c r="C11" s="99"/>
      <c r="D11" s="100" t="str">
        <f>IF(COUNTIF(เก็บข้อมูลHRD!$B$7:$B$1946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>
      <c r="A12" s="97">
        <v>8</v>
      </c>
      <c r="B12" s="98"/>
      <c r="C12" s="99"/>
      <c r="D12" s="100" t="str">
        <f>IF(COUNTIF(เก็บข้อมูลHRD!$B$7:$B$1946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>
      <c r="A13" s="97">
        <v>9</v>
      </c>
      <c r="B13" s="98"/>
      <c r="C13" s="99"/>
      <c r="D13" s="100" t="str">
        <f>IF(COUNTIF(เก็บข้อมูลHRD!$B$7:$B$1946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>
      <c r="A14" s="97">
        <v>10</v>
      </c>
      <c r="B14" s="98"/>
      <c r="C14" s="99"/>
      <c r="D14" s="100" t="str">
        <f>IF(COUNTIF(เก็บข้อมูลHRD!$B$7:$B$1946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>
      <c r="A15" s="97">
        <v>11</v>
      </c>
      <c r="B15" s="98"/>
      <c r="C15" s="99"/>
      <c r="D15" s="100" t="str">
        <f>IF(COUNTIF(เก็บข้อมูลHRD!$B$7:$B$1946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>
      <c r="A16" s="97">
        <v>12</v>
      </c>
      <c r="B16" s="98"/>
      <c r="C16" s="99"/>
      <c r="D16" s="100" t="str">
        <f>IF(COUNTIF(เก็บข้อมูลHRD!$B$7:$B$1946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>
      <c r="A17" s="97">
        <v>13</v>
      </c>
      <c r="B17" s="98"/>
      <c r="C17" s="99"/>
      <c r="D17" s="100" t="str">
        <f>IF(COUNTIF(เก็บข้อมูลHRD!$B$7:$B$1946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>
      <c r="A18" s="97">
        <v>14</v>
      </c>
      <c r="B18" s="98"/>
      <c r="C18" s="99"/>
      <c r="D18" s="100" t="str">
        <f>IF(COUNTIF(เก็บข้อมูลHRD!$B$7:$B$1946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>
      <c r="A19" s="97">
        <v>15</v>
      </c>
      <c r="B19" s="98"/>
      <c r="C19" s="99"/>
      <c r="D19" s="100" t="str">
        <f>IF(COUNTIF(เก็บข้อมูลHRD!$B$7:$B$1946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>
      <c r="A20" s="97">
        <v>16</v>
      </c>
      <c r="B20" s="98"/>
      <c r="C20" s="99"/>
      <c r="D20" s="100" t="str">
        <f>IF(COUNTIF(เก็บข้อมูลHRD!$B$7:$B$1946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>
      <c r="A21" s="97">
        <v>17</v>
      </c>
      <c r="B21" s="98"/>
      <c r="C21" s="99"/>
      <c r="D21" s="100" t="str">
        <f>IF(COUNTIF(เก็บข้อมูลHRD!$B$7:$B$1946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>
      <c r="A22" s="97">
        <v>18</v>
      </c>
      <c r="B22" s="98"/>
      <c r="C22" s="99"/>
      <c r="D22" s="100" t="str">
        <f>IF(COUNTIF(เก็บข้อมูลHRD!$B$7:$B$1946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>
      <c r="A23" s="97">
        <v>19</v>
      </c>
      <c r="B23" s="98"/>
      <c r="C23" s="99"/>
      <c r="D23" s="100" t="str">
        <f>IF(COUNTIF(เก็บข้อมูลHRD!$B$7:$B$1946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>
      <c r="A24" s="97">
        <v>20</v>
      </c>
      <c r="B24" s="98"/>
      <c r="C24" s="99"/>
      <c r="D24" s="100" t="str">
        <f>IF(COUNTIF(เก็บข้อมูลHRD!$B$7:$B$1946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>
      <c r="A25" s="97">
        <v>21</v>
      </c>
      <c r="B25" s="98"/>
      <c r="C25" s="99"/>
      <c r="D25" s="100" t="str">
        <f>IF(COUNTIF(เก็บข้อมูลHRD!$B$7:$B$1946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>
      <c r="A26" s="97">
        <v>22</v>
      </c>
      <c r="B26" s="98"/>
      <c r="C26" s="99"/>
      <c r="D26" s="100" t="str">
        <f>IF(COUNTIF(เก็บข้อมูลHRD!$B$7:$B$1946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>
      <c r="A27" s="97">
        <v>23</v>
      </c>
      <c r="B27" s="98"/>
      <c r="C27" s="99"/>
      <c r="D27" s="100" t="str">
        <f>IF(COUNTIF(เก็บข้อมูลHRD!$B$7:$B$1946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>
      <c r="A28" s="97">
        <v>24</v>
      </c>
      <c r="B28" s="98"/>
      <c r="C28" s="99"/>
      <c r="D28" s="100" t="str">
        <f>IF(COUNTIF(เก็บข้อมูลHRD!$B$7:$B$1946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>
      <c r="A29" s="97">
        <v>25</v>
      </c>
      <c r="B29" s="98"/>
      <c r="C29" s="99"/>
      <c r="D29" s="100" t="str">
        <f>IF(COUNTIF(เก็บข้อมูลHRD!$B$7:$B$1946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>
      <c r="A30" s="97">
        <v>26</v>
      </c>
      <c r="B30" s="98"/>
      <c r="C30" s="99"/>
      <c r="D30" s="100" t="str">
        <f>IF(COUNTIF(เก็บข้อมูลHRD!$B$7:$B$1946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>
      <c r="A31" s="97">
        <v>27</v>
      </c>
      <c r="B31" s="98"/>
      <c r="C31" s="99"/>
      <c r="D31" s="100" t="str">
        <f>IF(COUNTIF(เก็บข้อมูลHRD!$B$7:$B$1946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>
      <c r="A32" s="97">
        <v>28</v>
      </c>
      <c r="B32" s="98"/>
      <c r="C32" s="99"/>
      <c r="D32" s="100" t="str">
        <f>IF(COUNTIF(เก็บข้อมูลHRD!$B$7:$B$1946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>
      <c r="A33" s="97">
        <v>29</v>
      </c>
      <c r="B33" s="98"/>
      <c r="C33" s="99"/>
      <c r="D33" s="100" t="str">
        <f>IF(COUNTIF(เก็บข้อมูลHRD!$B$7:$B$1946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>
      <c r="A34" s="97">
        <v>30</v>
      </c>
      <c r="B34" s="98"/>
      <c r="C34" s="99"/>
      <c r="D34" s="100" t="str">
        <f>IF(COUNTIF(เก็บข้อมูลHRD!$B$7:$B$1946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>
      <c r="A35" s="97">
        <v>31</v>
      </c>
      <c r="B35" s="98"/>
      <c r="C35" s="99"/>
      <c r="D35" s="100" t="str">
        <f>IF(COUNTIF(เก็บข้อมูลHRD!$B$7:$B$1946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>
      <c r="A36" s="97">
        <v>32</v>
      </c>
      <c r="B36" s="98"/>
      <c r="C36" s="99"/>
      <c r="D36" s="100" t="str">
        <f>IF(COUNTIF(เก็บข้อมูลHRD!$B$7:$B$1946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>
      <c r="A37" s="97">
        <v>33</v>
      </c>
      <c r="B37" s="98"/>
      <c r="C37" s="99"/>
      <c r="D37" s="100" t="str">
        <f>IF(COUNTIF(เก็บข้อมูลHRD!$B$7:$B$1946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>
      <c r="A38" s="97">
        <v>34</v>
      </c>
      <c r="B38" s="98"/>
      <c r="C38" s="99"/>
      <c r="D38" s="100" t="str">
        <f>IF(COUNTIF(เก็บข้อมูลHRD!$B$7:$B$1946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>
      <c r="A39" s="97">
        <v>35</v>
      </c>
      <c r="B39" s="98"/>
      <c r="C39" s="99"/>
      <c r="D39" s="100" t="str">
        <f>IF(COUNTIF(เก็บข้อมูลHRD!$B$7:$B$1946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>
      <c r="A40" s="97">
        <v>36</v>
      </c>
      <c r="B40" s="98"/>
      <c r="C40" s="99"/>
      <c r="D40" s="100" t="str">
        <f>IF(COUNTIF(เก็บข้อมูลHRD!$B$7:$B$1946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>
      <c r="A41" s="97">
        <v>37</v>
      </c>
      <c r="B41" s="98"/>
      <c r="C41" s="99"/>
      <c r="D41" s="100" t="str">
        <f>IF(COUNTIF(เก็บข้อมูลHRD!$B$7:$B$1946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>
      <c r="A42" s="97">
        <v>38</v>
      </c>
      <c r="B42" s="98"/>
      <c r="C42" s="99"/>
      <c r="D42" s="100" t="str">
        <f>IF(COUNTIF(เก็บข้อมูลHRD!$B$7:$B$1946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>
      <c r="A43" s="97">
        <v>39</v>
      </c>
      <c r="B43" s="98"/>
      <c r="C43" s="99"/>
      <c r="D43" s="100" t="str">
        <f>IF(COUNTIF(เก็บข้อมูลHRD!$B$7:$B$1946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>
      <c r="A44" s="97">
        <v>40</v>
      </c>
      <c r="B44" s="98"/>
      <c r="C44" s="99"/>
      <c r="D44" s="100" t="str">
        <f>IF(COUNTIF(เก็บข้อมูลHRD!$B$7:$B$1946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>
      <c r="A45" s="97">
        <v>41</v>
      </c>
      <c r="B45" s="98"/>
      <c r="C45" s="99"/>
      <c r="D45" s="100" t="str">
        <f>IF(COUNTIF(เก็บข้อมูลHRD!$B$7:$B$1946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>
      <c r="A46" s="97">
        <v>42</v>
      </c>
      <c r="B46" s="98"/>
      <c r="C46" s="99"/>
      <c r="D46" s="100" t="str">
        <f>IF(COUNTIF(เก็บข้อมูลHRD!$B$7:$B$1946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>
      <c r="A47" s="97">
        <v>43</v>
      </c>
      <c r="B47" s="98"/>
      <c r="C47" s="99"/>
      <c r="D47" s="100" t="str">
        <f>IF(COUNTIF(เก็บข้อมูลHRD!$B$7:$B$1946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>
      <c r="A48" s="97">
        <v>44</v>
      </c>
      <c r="B48" s="98"/>
      <c r="C48" s="99"/>
      <c r="D48" s="100" t="str">
        <f>IF(COUNTIF(เก็บข้อมูลHRD!$B$7:$B$1946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>
      <c r="A49" s="97">
        <v>45</v>
      </c>
      <c r="B49" s="98"/>
      <c r="C49" s="99"/>
      <c r="D49" s="100" t="str">
        <f>IF(COUNTIF(เก็บข้อมูลHRD!$B$7:$B$1946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>
      <c r="A50" s="97">
        <v>46</v>
      </c>
      <c r="B50" s="98"/>
      <c r="C50" s="99"/>
      <c r="D50" s="100" t="str">
        <f>IF(COUNTIF(เก็บข้อมูลHRD!$B$7:$B$1946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>
      <c r="A51" s="97">
        <v>47</v>
      </c>
      <c r="B51" s="98"/>
      <c r="C51" s="99"/>
      <c r="D51" s="100" t="str">
        <f>IF(COUNTIF(เก็บข้อมูลHRD!$B$7:$B$1946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>
      <c r="A52" s="97">
        <v>48</v>
      </c>
      <c r="B52" s="98"/>
      <c r="C52" s="99"/>
      <c r="D52" s="100" t="str">
        <f>IF(COUNTIF(เก็บข้อมูลHRD!$B$7:$B$1946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>
      <c r="A53" s="97">
        <v>49</v>
      </c>
      <c r="B53" s="98"/>
      <c r="C53" s="99"/>
      <c r="D53" s="100" t="str">
        <f>IF(COUNTIF(เก็บข้อมูลHRD!$B$7:$B$1946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>
      <c r="A54" s="97">
        <v>50</v>
      </c>
      <c r="B54" s="98"/>
      <c r="C54" s="99"/>
      <c r="D54" s="100" t="str">
        <f>IF(COUNTIF(เก็บข้อมูลHRD!$B$7:$B$1946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>
      <c r="A55" s="97">
        <v>51</v>
      </c>
      <c r="B55" s="98"/>
      <c r="C55" s="99"/>
      <c r="D55" s="100" t="str">
        <f>IF(COUNTIF(เก็บข้อมูลHRD!$B$7:$B$1946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>
      <c r="A56" s="97">
        <v>52</v>
      </c>
      <c r="B56" s="98"/>
      <c r="C56" s="99"/>
      <c r="D56" s="100" t="str">
        <f>IF(COUNTIF(เก็บข้อมูลHRD!$B$7:$B$1946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>
      <c r="A57" s="97">
        <v>53</v>
      </c>
      <c r="B57" s="98"/>
      <c r="C57" s="99"/>
      <c r="D57" s="100" t="str">
        <f>IF(COUNTIF(เก็บข้อมูลHRD!$B$7:$B$1946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>
      <c r="A58" s="97">
        <v>54</v>
      </c>
      <c r="B58" s="98"/>
      <c r="C58" s="99"/>
      <c r="D58" s="100" t="str">
        <f>IF(COUNTIF(เก็บข้อมูลHRD!$B$7:$B$1946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>
      <c r="A59" s="97">
        <v>55</v>
      </c>
      <c r="B59" s="98"/>
      <c r="C59" s="99"/>
      <c r="D59" s="100" t="str">
        <f>IF(COUNTIF(เก็บข้อมูลHRD!$B$7:$B$1946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>
      <c r="A60" s="97">
        <v>56</v>
      </c>
      <c r="B60" s="98"/>
      <c r="C60" s="99"/>
      <c r="D60" s="100" t="str">
        <f>IF(COUNTIF(เก็บข้อมูลHRD!$B$7:$B$1946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>
      <c r="A61" s="97">
        <v>57</v>
      </c>
      <c r="B61" s="98"/>
      <c r="C61" s="99"/>
      <c r="D61" s="100" t="str">
        <f>IF(COUNTIF(เก็บข้อมูลHRD!$B$7:$B$1946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>
      <c r="A62" s="97">
        <v>58</v>
      </c>
      <c r="B62" s="98"/>
      <c r="C62" s="99"/>
      <c r="D62" s="100" t="str">
        <f>IF(COUNTIF(เก็บข้อมูลHRD!$B$7:$B$1946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>
      <c r="A63" s="97">
        <v>59</v>
      </c>
      <c r="B63" s="98"/>
      <c r="C63" s="99"/>
      <c r="D63" s="100" t="str">
        <f>IF(COUNTIF(เก็บข้อมูลHRD!$B$7:$B$1946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>
      <c r="A64" s="97">
        <v>60</v>
      </c>
      <c r="B64" s="98"/>
      <c r="C64" s="99"/>
      <c r="D64" s="100" t="str">
        <f>IF(COUNTIF(เก็บข้อมูลHRD!$B$7:$B$1946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>
      <c r="A65" s="97">
        <v>61</v>
      </c>
      <c r="B65" s="98"/>
      <c r="C65" s="99"/>
      <c r="D65" s="100" t="str">
        <f>IF(COUNTIF(เก็บข้อมูลHRD!$B$7:$B$1946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>
      <c r="A66" s="97">
        <v>62</v>
      </c>
      <c r="B66" s="98"/>
      <c r="C66" s="99"/>
      <c r="D66" s="100" t="str">
        <f>IF(COUNTIF(เก็บข้อมูลHRD!$B$7:$B$1946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>
      <c r="A67" s="97">
        <v>63</v>
      </c>
      <c r="B67" s="98"/>
      <c r="C67" s="99"/>
      <c r="D67" s="100" t="str">
        <f>IF(COUNTIF(เก็บข้อมูลHRD!$B$7:$B$1946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>
      <c r="A68" s="97">
        <v>64</v>
      </c>
      <c r="B68" s="98"/>
      <c r="C68" s="99"/>
      <c r="D68" s="100" t="str">
        <f>IF(COUNTIF(เก็บข้อมูลHRD!$B$7:$B$1946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>
      <c r="A69" s="97">
        <v>65</v>
      </c>
      <c r="B69" s="98"/>
      <c r="C69" s="99"/>
      <c r="D69" s="100" t="str">
        <f>IF(COUNTIF(เก็บข้อมูลHRD!$B$7:$B$1946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>
      <c r="A70" s="97">
        <v>66</v>
      </c>
      <c r="B70" s="98"/>
      <c r="C70" s="99"/>
      <c r="D70" s="100" t="str">
        <f>IF(COUNTIF(เก็บข้อมูลHRD!$B$7:$B$1946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>
      <c r="A71" s="97">
        <v>67</v>
      </c>
      <c r="B71" s="98"/>
      <c r="C71" s="99"/>
      <c r="D71" s="100" t="str">
        <f>IF(COUNTIF(เก็บข้อมูลHRD!$B$7:$B$1946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>
      <c r="A72" s="97">
        <v>68</v>
      </c>
      <c r="B72" s="98"/>
      <c r="C72" s="99"/>
      <c r="D72" s="100" t="str">
        <f>IF(COUNTIF(เก็บข้อมูลHRD!$B$7:$B$1946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>
      <c r="A73" s="97">
        <v>69</v>
      </c>
      <c r="B73" s="98"/>
      <c r="C73" s="99"/>
      <c r="D73" s="100" t="str">
        <f>IF(COUNTIF(เก็บข้อมูลHRD!$B$7:$B$1946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>
      <c r="A74" s="97">
        <v>70</v>
      </c>
      <c r="B74" s="98"/>
      <c r="C74" s="99"/>
      <c r="D74" s="100" t="str">
        <f>IF(COUNTIF(เก็บข้อมูลHRD!$B$7:$B$1946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>
      <c r="A75" s="97">
        <v>71</v>
      </c>
      <c r="B75" s="98"/>
      <c r="C75" s="99"/>
      <c r="D75" s="100" t="str">
        <f>IF(COUNTIF(เก็บข้อมูลHRD!$B$7:$B$1946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>
      <c r="A76" s="97">
        <v>72</v>
      </c>
      <c r="B76" s="98"/>
      <c r="C76" s="99"/>
      <c r="D76" s="100" t="str">
        <f>IF(COUNTIF(เก็บข้อมูลHRD!$B$7:$B$1946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>
      <c r="A77" s="97">
        <v>73</v>
      </c>
      <c r="B77" s="98"/>
      <c r="C77" s="99"/>
      <c r="D77" s="100" t="str">
        <f>IF(COUNTIF(เก็บข้อมูลHRD!$B$7:$B$1946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>
      <c r="A78" s="97">
        <v>74</v>
      </c>
      <c r="B78" s="98"/>
      <c r="C78" s="99"/>
      <c r="D78" s="100" t="str">
        <f>IF(COUNTIF(เก็บข้อมูลHRD!$B$7:$B$1946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>
      <c r="A79" s="97">
        <v>75</v>
      </c>
      <c r="B79" s="98"/>
      <c r="C79" s="99"/>
      <c r="D79" s="100" t="str">
        <f>IF(COUNTIF(เก็บข้อมูลHRD!$B$7:$B$1946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>
      <c r="A80" s="97">
        <v>76</v>
      </c>
      <c r="B80" s="98"/>
      <c r="C80" s="99"/>
      <c r="D80" s="100" t="str">
        <f>IF(COUNTIF(เก็บข้อมูลHRD!$B$7:$B$1946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>
      <c r="A81" s="97">
        <v>77</v>
      </c>
      <c r="B81" s="98"/>
      <c r="C81" s="99"/>
      <c r="D81" s="100" t="str">
        <f>IF(COUNTIF(เก็บข้อมูลHRD!$B$7:$B$1946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>
      <c r="A82" s="97">
        <v>78</v>
      </c>
      <c r="B82" s="98"/>
      <c r="C82" s="99"/>
      <c r="D82" s="100" t="str">
        <f>IF(COUNTIF(เก็บข้อมูลHRD!$B$7:$B$1946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>
      <c r="A83" s="97">
        <v>79</v>
      </c>
      <c r="B83" s="98"/>
      <c r="C83" s="99"/>
      <c r="D83" s="100" t="str">
        <f>IF(COUNTIF(เก็บข้อมูลHRD!$B$7:$B$1946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>
      <c r="A84" s="97">
        <v>80</v>
      </c>
      <c r="B84" s="98"/>
      <c r="C84" s="99"/>
      <c r="D84" s="100" t="str">
        <f>IF(COUNTIF(เก็บข้อมูลHRD!$B$7:$B$1946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>
      <c r="A85" s="97">
        <v>81</v>
      </c>
      <c r="B85" s="98"/>
      <c r="C85" s="99"/>
      <c r="D85" s="100" t="str">
        <f>IF(COUNTIF(เก็บข้อมูลHRD!$B$7:$B$1946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>
      <c r="A86" s="97">
        <v>82</v>
      </c>
      <c r="B86" s="98"/>
      <c r="C86" s="99"/>
      <c r="D86" s="100" t="str">
        <f>IF(COUNTIF(เก็บข้อมูลHRD!$B$7:$B$1946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>
      <c r="A87" s="97">
        <v>83</v>
      </c>
      <c r="B87" s="98"/>
      <c r="C87" s="99"/>
      <c r="D87" s="100" t="str">
        <f>IF(COUNTIF(เก็บข้อมูลHRD!$B$7:$B$1946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>
      <c r="A88" s="97">
        <v>84</v>
      </c>
      <c r="B88" s="98"/>
      <c r="C88" s="99"/>
      <c r="D88" s="100" t="str">
        <f>IF(COUNTIF(เก็บข้อมูลHRD!$B$7:$B$1946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>
      <c r="A89" s="97">
        <v>85</v>
      </c>
      <c r="B89" s="98"/>
      <c r="C89" s="99"/>
      <c r="D89" s="100" t="str">
        <f>IF(COUNTIF(เก็บข้อมูลHRD!$B$7:$B$1946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>
      <c r="A90" s="97">
        <v>86</v>
      </c>
      <c r="B90" s="98"/>
      <c r="C90" s="99"/>
      <c r="D90" s="100" t="str">
        <f>IF(COUNTIF(เก็บข้อมูลHRD!$B$7:$B$1946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>
      <c r="A91" s="97">
        <v>87</v>
      </c>
      <c r="B91" s="98"/>
      <c r="C91" s="99"/>
      <c r="D91" s="100" t="str">
        <f>IF(COUNTIF(เก็บข้อมูลHRD!$B$7:$B$1946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>
      <c r="A92" s="97">
        <v>88</v>
      </c>
      <c r="B92" s="98"/>
      <c r="C92" s="99"/>
      <c r="D92" s="100" t="str">
        <f>IF(COUNTIF(เก็บข้อมูลHRD!$B$7:$B$1946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>
      <c r="A93" s="97">
        <v>89</v>
      </c>
      <c r="B93" s="98"/>
      <c r="C93" s="99"/>
      <c r="D93" s="100" t="str">
        <f>IF(COUNTIF(เก็บข้อมูลHRD!$B$7:$B$1946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>
      <c r="A94" s="97">
        <v>90</v>
      </c>
      <c r="B94" s="98"/>
      <c r="C94" s="99"/>
      <c r="D94" s="100" t="str">
        <f>IF(COUNTIF(เก็บข้อมูลHRD!$B$7:$B$1946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>
      <c r="A95" s="97">
        <v>91</v>
      </c>
      <c r="B95" s="98"/>
      <c r="C95" s="99"/>
      <c r="D95" s="100" t="str">
        <f>IF(COUNTIF(เก็บข้อมูลHRD!$B$7:$B$1946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>
      <c r="A96" s="97">
        <v>92</v>
      </c>
      <c r="B96" s="98"/>
      <c r="C96" s="99"/>
      <c r="D96" s="100" t="str">
        <f>IF(COUNTIF(เก็บข้อมูลHRD!$B$7:$B$1946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>
      <c r="A97" s="97">
        <v>93</v>
      </c>
      <c r="B97" s="98"/>
      <c r="C97" s="99"/>
      <c r="D97" s="100" t="str">
        <f>IF(COUNTIF(เก็บข้อมูลHRD!$B$7:$B$1946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>
      <c r="A98" s="97">
        <v>94</v>
      </c>
      <c r="B98" s="98"/>
      <c r="C98" s="99"/>
      <c r="D98" s="100" t="str">
        <f>IF(COUNTIF(เก็บข้อมูลHRD!$B$7:$B$1946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>
      <c r="A99" s="97">
        <v>95</v>
      </c>
      <c r="B99" s="98"/>
      <c r="C99" s="99"/>
      <c r="D99" s="100" t="str">
        <f>IF(COUNTIF(เก็บข้อมูลHRD!$B$7:$B$1946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>
      <c r="A100" s="97">
        <v>96</v>
      </c>
      <c r="B100" s="98"/>
      <c r="C100" s="99"/>
      <c r="D100" s="100" t="str">
        <f>IF(COUNTIF(เก็บข้อมูลHRD!$B$7:$B$1946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>
      <c r="A101" s="97">
        <v>97</v>
      </c>
      <c r="B101" s="98"/>
      <c r="C101" s="99"/>
      <c r="D101" s="100" t="str">
        <f>IF(COUNTIF(เก็บข้อมูลHRD!$B$7:$B$1946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>
      <c r="A102" s="97">
        <v>98</v>
      </c>
      <c r="B102" s="98"/>
      <c r="C102" s="99"/>
      <c r="D102" s="100" t="str">
        <f>IF(COUNTIF(เก็บข้อมูลHRD!$B$7:$B$1946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>
      <c r="A103" s="97">
        <v>99</v>
      </c>
      <c r="B103" s="98"/>
      <c r="C103" s="99"/>
      <c r="D103" s="100" t="str">
        <f>IF(COUNTIF(เก็บข้อมูลHRD!$B$7:$B$1946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>
      <c r="A104" s="97">
        <v>100</v>
      </c>
      <c r="B104" s="98"/>
      <c r="C104" s="99"/>
      <c r="D104" s="100" t="str">
        <f>IF(COUNTIF(เก็บข้อมูลHRD!$B$7:$B$1946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>
      <c r="A105" s="97">
        <v>101</v>
      </c>
      <c r="B105" s="98"/>
      <c r="C105" s="99"/>
      <c r="D105" s="100" t="str">
        <f>IF(COUNTIF(เก็บข้อมูลHRD!$B$7:$B$1946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>
      <c r="A106" s="97">
        <v>102</v>
      </c>
      <c r="B106" s="98"/>
      <c r="C106" s="99"/>
      <c r="D106" s="100" t="str">
        <f>IF(COUNTIF(เก็บข้อมูลHRD!$B$7:$B$1946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>
      <c r="A107" s="97">
        <v>103</v>
      </c>
      <c r="B107" s="98"/>
      <c r="C107" s="99"/>
      <c r="D107" s="100" t="str">
        <f>IF(COUNTIF(เก็บข้อมูลHRD!$B$7:$B$1946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>
      <c r="A108" s="97">
        <v>104</v>
      </c>
      <c r="B108" s="98"/>
      <c r="C108" s="99"/>
      <c r="D108" s="100" t="str">
        <f>IF(COUNTIF(เก็บข้อมูลHRD!$B$7:$B$1946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>
      <c r="A109" s="97">
        <v>105</v>
      </c>
      <c r="B109" s="98"/>
      <c r="C109" s="99"/>
      <c r="D109" s="100" t="str">
        <f>IF(COUNTIF(เก็บข้อมูลHRD!$B$7:$B$1946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>
      <c r="A110" s="97">
        <v>106</v>
      </c>
      <c r="B110" s="98"/>
      <c r="C110" s="99"/>
      <c r="D110" s="100" t="str">
        <f>IF(COUNTIF(เก็บข้อมูลHRD!$B$7:$B$1946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>
      <c r="A111" s="97">
        <v>107</v>
      </c>
      <c r="B111" s="98"/>
      <c r="C111" s="99"/>
      <c r="D111" s="100" t="str">
        <f>IF(COUNTIF(เก็บข้อมูลHRD!$B$7:$B$1946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>
      <c r="A112" s="97">
        <v>108</v>
      </c>
      <c r="B112" s="98"/>
      <c r="C112" s="99"/>
      <c r="D112" s="100" t="str">
        <f>IF(COUNTIF(เก็บข้อมูลHRD!$B$7:$B$1946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>
      <c r="A113" s="97">
        <v>109</v>
      </c>
      <c r="B113" s="98"/>
      <c r="C113" s="99"/>
      <c r="D113" s="100" t="str">
        <f>IF(COUNTIF(เก็บข้อมูลHRD!$B$7:$B$1946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>
      <c r="A114" s="97">
        <v>110</v>
      </c>
      <c r="B114" s="98"/>
      <c r="C114" s="99"/>
      <c r="D114" s="100" t="str">
        <f>IF(COUNTIF(เก็บข้อมูลHRD!$B$7:$B$1946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>
      <c r="A115" s="97">
        <v>111</v>
      </c>
      <c r="B115" s="98"/>
      <c r="C115" s="99"/>
      <c r="D115" s="100" t="str">
        <f>IF(COUNTIF(เก็บข้อมูลHRD!$B$7:$B$1946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>
      <c r="A116" s="97">
        <v>112</v>
      </c>
      <c r="B116" s="98"/>
      <c r="C116" s="99"/>
      <c r="D116" s="100" t="str">
        <f>IF(COUNTIF(เก็บข้อมูลHRD!$B$7:$B$1946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>
      <c r="A117" s="97">
        <v>113</v>
      </c>
      <c r="B117" s="98"/>
      <c r="C117" s="99"/>
      <c r="D117" s="100" t="str">
        <f>IF(COUNTIF(เก็บข้อมูลHRD!$B$7:$B$1946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>
      <c r="A118" s="97">
        <v>114</v>
      </c>
      <c r="B118" s="98"/>
      <c r="C118" s="99"/>
      <c r="D118" s="100" t="str">
        <f>IF(COUNTIF(เก็บข้อมูลHRD!$B$7:$B$1946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>
      <c r="A119" s="97">
        <v>115</v>
      </c>
      <c r="B119" s="98"/>
      <c r="C119" s="99"/>
      <c r="D119" s="100" t="str">
        <f>IF(COUNTIF(เก็บข้อมูลHRD!$B$7:$B$1946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>
      <c r="A120" s="97">
        <v>116</v>
      </c>
      <c r="B120" s="98"/>
      <c r="C120" s="99"/>
      <c r="D120" s="100" t="str">
        <f>IF(COUNTIF(เก็บข้อมูลHRD!$B$7:$B$1946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>
      <c r="A121" s="97">
        <v>117</v>
      </c>
      <c r="B121" s="98"/>
      <c r="C121" s="99"/>
      <c r="D121" s="100" t="str">
        <f>IF(COUNTIF(เก็บข้อมูลHRD!$B$7:$B$1946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>
      <c r="A122" s="97">
        <v>118</v>
      </c>
      <c r="B122" s="98"/>
      <c r="C122" s="99"/>
      <c r="D122" s="100" t="str">
        <f>IF(COUNTIF(เก็บข้อมูลHRD!$B$7:$B$1946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>
      <c r="A123" s="97">
        <v>119</v>
      </c>
      <c r="B123" s="98"/>
      <c r="C123" s="99"/>
      <c r="D123" s="100" t="str">
        <f>IF(COUNTIF(เก็บข้อมูลHRD!$B$7:$B$1946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>
      <c r="A124" s="97">
        <v>120</v>
      </c>
      <c r="B124" s="98"/>
      <c r="C124" s="99"/>
      <c r="D124" s="100" t="str">
        <f>IF(COUNTIF(เก็บข้อมูลHRD!$B$7:$B$1946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>
      <c r="A125" s="97">
        <v>121</v>
      </c>
      <c r="B125" s="98"/>
      <c r="C125" s="99"/>
      <c r="D125" s="100" t="str">
        <f>IF(COUNTIF(เก็บข้อมูลHRD!$B$7:$B$1946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>
      <c r="A126" s="97">
        <v>122</v>
      </c>
      <c r="B126" s="98"/>
      <c r="C126" s="99"/>
      <c r="D126" s="100" t="str">
        <f>IF(COUNTIF(เก็บข้อมูลHRD!$B$7:$B$1946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>
      <c r="A127" s="97">
        <v>123</v>
      </c>
      <c r="B127" s="98"/>
      <c r="C127" s="99"/>
      <c r="D127" s="100" t="str">
        <f>IF(COUNTIF(เก็บข้อมูลHRD!$B$7:$B$1946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>
      <c r="A128" s="97">
        <v>124</v>
      </c>
      <c r="B128" s="98"/>
      <c r="C128" s="99"/>
      <c r="D128" s="100" t="str">
        <f>IF(COUNTIF(เก็บข้อมูลHRD!$B$7:$B$1946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>
      <c r="A129" s="97">
        <v>125</v>
      </c>
      <c r="B129" s="98"/>
      <c r="C129" s="99"/>
      <c r="D129" s="100" t="str">
        <f>IF(COUNTIF(เก็บข้อมูลHRD!$B$7:$B$1946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>
      <c r="A130" s="97">
        <v>126</v>
      </c>
      <c r="B130" s="98"/>
      <c r="C130" s="99"/>
      <c r="D130" s="100" t="str">
        <f>IF(COUNTIF(เก็บข้อมูลHRD!$B$7:$B$1946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>
      <c r="A131" s="97">
        <v>127</v>
      </c>
      <c r="B131" s="98"/>
      <c r="C131" s="99"/>
      <c r="D131" s="100" t="str">
        <f>IF(COUNTIF(เก็บข้อมูลHRD!$B$7:$B$1946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>
      <c r="A132" s="97">
        <v>128</v>
      </c>
      <c r="B132" s="98"/>
      <c r="C132" s="99"/>
      <c r="D132" s="100" t="str">
        <f>IF(COUNTIF(เก็บข้อมูลHRD!$B$7:$B$1946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>
      <c r="A133" s="97">
        <v>129</v>
      </c>
      <c r="B133" s="98"/>
      <c r="C133" s="99"/>
      <c r="D133" s="100" t="str">
        <f>IF(COUNTIF(เก็บข้อมูลHRD!$B$7:$B$1946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>
      <c r="A134" s="97">
        <v>130</v>
      </c>
      <c r="B134" s="98"/>
      <c r="C134" s="99"/>
      <c r="D134" s="100" t="str">
        <f>IF(COUNTIF(เก็บข้อมูลHRD!$B$7:$B$1946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>
      <c r="A135" s="97">
        <v>131</v>
      </c>
      <c r="B135" s="98"/>
      <c r="C135" s="99"/>
      <c r="D135" s="100" t="str">
        <f>IF(COUNTIF(เก็บข้อมูลHRD!$B$7:$B$1946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>
      <c r="A136" s="97">
        <v>132</v>
      </c>
      <c r="B136" s="98"/>
      <c r="C136" s="99"/>
      <c r="D136" s="100" t="str">
        <f>IF(COUNTIF(เก็บข้อมูลHRD!$B$7:$B$1946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>
      <c r="A137" s="97">
        <v>133</v>
      </c>
      <c r="B137" s="98"/>
      <c r="C137" s="99"/>
      <c r="D137" s="100" t="str">
        <f>IF(COUNTIF(เก็บข้อมูลHRD!$B$7:$B$1946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>
      <c r="A138" s="97">
        <v>134</v>
      </c>
      <c r="B138" s="98"/>
      <c r="C138" s="99"/>
      <c r="D138" s="100" t="str">
        <f>IF(COUNTIF(เก็บข้อมูลHRD!$B$7:$B$1946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>
      <c r="A139" s="97">
        <v>135</v>
      </c>
      <c r="B139" s="98"/>
      <c r="C139" s="99"/>
      <c r="D139" s="100" t="str">
        <f>IF(COUNTIF(เก็บข้อมูลHRD!$B$7:$B$1946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>
      <c r="A140" s="97">
        <v>136</v>
      </c>
      <c r="B140" s="98"/>
      <c r="C140" s="99"/>
      <c r="D140" s="100" t="str">
        <f>IF(COUNTIF(เก็บข้อมูลHRD!$B$7:$B$1946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>
      <c r="A141" s="97">
        <v>137</v>
      </c>
      <c r="B141" s="98"/>
      <c r="C141" s="99"/>
      <c r="D141" s="100" t="str">
        <f>IF(COUNTIF(เก็บข้อมูลHRD!$B$7:$B$1946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>
      <c r="A142" s="97">
        <v>138</v>
      </c>
      <c r="B142" s="98"/>
      <c r="C142" s="99"/>
      <c r="D142" s="100" t="str">
        <f>IF(COUNTIF(เก็บข้อมูลHRD!$B$7:$B$1946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>
      <c r="A143" s="97">
        <v>139</v>
      </c>
      <c r="B143" s="98"/>
      <c r="C143" s="99"/>
      <c r="D143" s="100" t="str">
        <f>IF(COUNTIF(เก็บข้อมูลHRD!$B$7:$B$1946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>
      <c r="A144" s="97">
        <v>140</v>
      </c>
      <c r="B144" s="98"/>
      <c r="C144" s="99"/>
      <c r="D144" s="100" t="str">
        <f>IF(COUNTIF(เก็บข้อมูลHRD!$B$7:$B$1946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>
      <c r="A145" s="97">
        <v>141</v>
      </c>
      <c r="B145" s="98"/>
      <c r="C145" s="99"/>
      <c r="D145" s="100" t="str">
        <f>IF(COUNTIF(เก็บข้อมูลHRD!$B$7:$B$1946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>
      <c r="A146" s="97">
        <v>142</v>
      </c>
      <c r="B146" s="98"/>
      <c r="C146" s="99"/>
      <c r="D146" s="100" t="str">
        <f>IF(COUNTIF(เก็บข้อมูลHRD!$B$7:$B$1946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>
      <c r="A147" s="97">
        <v>143</v>
      </c>
      <c r="B147" s="98"/>
      <c r="C147" s="99"/>
      <c r="D147" s="100" t="str">
        <f>IF(COUNTIF(เก็บข้อมูลHRD!$B$7:$B$1946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>
      <c r="A148" s="97">
        <v>144</v>
      </c>
      <c r="B148" s="98"/>
      <c r="C148" s="99"/>
      <c r="D148" s="100" t="str">
        <f>IF(COUNTIF(เก็บข้อมูลHRD!$B$7:$B$1946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>
      <c r="A149" s="97">
        <v>145</v>
      </c>
      <c r="B149" s="98"/>
      <c r="C149" s="99"/>
      <c r="D149" s="100" t="str">
        <f>IF(COUNTIF(เก็บข้อมูลHRD!$B$7:$B$1946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>
      <c r="A150" s="97">
        <v>146</v>
      </c>
      <c r="B150" s="98"/>
      <c r="C150" s="99"/>
      <c r="D150" s="100" t="str">
        <f>IF(COUNTIF(เก็บข้อมูลHRD!$B$7:$B$1946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>
      <c r="A151" s="97">
        <v>147</v>
      </c>
      <c r="B151" s="98"/>
      <c r="C151" s="99"/>
      <c r="D151" s="100" t="str">
        <f>IF(COUNTIF(เก็บข้อมูลHRD!$B$7:$B$1946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>
      <c r="A152" s="97">
        <v>148</v>
      </c>
      <c r="B152" s="98"/>
      <c r="C152" s="99"/>
      <c r="D152" s="100" t="str">
        <f>IF(COUNTIF(เก็บข้อมูลHRD!$B$7:$B$1946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>
      <c r="A153" s="97">
        <v>149</v>
      </c>
      <c r="B153" s="98"/>
      <c r="C153" s="99"/>
      <c r="D153" s="100" t="str">
        <f>IF(COUNTIF(เก็บข้อมูลHRD!$B$7:$B$1946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>
      <c r="A154" s="97">
        <v>150</v>
      </c>
      <c r="B154" s="98"/>
      <c r="C154" s="99"/>
      <c r="D154" s="100" t="str">
        <f>IF(COUNTIF(เก็บข้อมูลHRD!$B$7:$B$1946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GM Osirisk</cp:lastModifiedBy>
  <cp:lastPrinted>2024-06-11T08:43:21Z</cp:lastPrinted>
  <dcterms:created xsi:type="dcterms:W3CDTF">2019-10-21T02:57:05Z</dcterms:created>
  <dcterms:modified xsi:type="dcterms:W3CDTF">2024-06-28T06:46:57Z</dcterms:modified>
</cp:coreProperties>
</file>